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G:\Работа\МЦР\Gipro G\ССК\Расчёты стоимости 21.10.2025\"/>
    </mc:Choice>
  </mc:AlternateContent>
  <xr:revisionPtr revIDLastSave="0" documentId="13_ncr:1_{54301DE5-3AB2-48C1-BAEC-85564345104A}" xr6:coauthVersionLast="47" xr6:coauthVersionMax="47" xr10:uidLastSave="{00000000-0000-0000-0000-000000000000}"/>
  <bookViews>
    <workbookView xWindow="1170" yWindow="1170" windowWidth="21675" windowHeight="14595" tabRatio="796" xr2:uid="{00000000-000D-0000-FFFF-FFFF00000000}"/>
  </bookViews>
  <sheets>
    <sheet name="Сводка затрат " sheetId="10" r:id="rId1"/>
    <sheet name="ССР" sheetId="2" r:id="rId2"/>
    <sheet name="ОСР 556-02-01" sheetId="3" r:id="rId3"/>
    <sheet name="ОСР 556-12-01" sheetId="4" r:id="rId4"/>
    <sheet name="ОСР 525-02-01" sheetId="5" r:id="rId5"/>
    <sheet name="ОСР 525-09-01" sheetId="6" r:id="rId6"/>
    <sheet name="ОСР 525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10" l="1"/>
  <c r="C29" i="10"/>
  <c r="C30" i="10" s="1"/>
  <c r="I40" i="10"/>
  <c r="I39" i="10"/>
  <c r="I38" i="10"/>
  <c r="I37" i="10"/>
  <c r="I36" i="10"/>
  <c r="C32" i="10" l="1"/>
  <c r="C34" i="10" s="1"/>
  <c r="C31" i="10"/>
  <c r="G66" i="2" l="1"/>
  <c r="G67" i="2" s="1"/>
  <c r="G69" i="2" s="1"/>
  <c r="G70" i="2" s="1"/>
  <c r="G71" i="2" s="1"/>
  <c r="C39" i="10" s="1"/>
  <c r="F66" i="2"/>
  <c r="F67" i="2" s="1"/>
  <c r="F69" i="2" s="1"/>
  <c r="F70" i="2" s="1"/>
  <c r="F71" i="2" s="1"/>
  <c r="C38" i="10" s="1"/>
  <c r="G65" i="2"/>
  <c r="F65" i="2"/>
  <c r="E65" i="2"/>
  <c r="E66" i="2" s="1"/>
  <c r="E67" i="2" s="1"/>
  <c r="E69" i="2" s="1"/>
  <c r="E70" i="2" s="1"/>
  <c r="E71" i="2" s="1"/>
  <c r="D65" i="2"/>
  <c r="D66" i="2" s="1"/>
  <c r="G57" i="2"/>
  <c r="F57" i="2"/>
  <c r="E57" i="2"/>
  <c r="D57" i="2"/>
  <c r="H57" i="2" s="1"/>
  <c r="H56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D67" i="2" l="1"/>
  <c r="H66" i="2"/>
  <c r="H65" i="2"/>
  <c r="D69" i="2" l="1"/>
  <c r="H67" i="2"/>
  <c r="D70" i="2" l="1"/>
  <c r="H69" i="2"/>
  <c r="H70" i="2" l="1"/>
  <c r="D71" i="2"/>
  <c r="C37" i="10" l="1"/>
  <c r="C40" i="10" s="1"/>
  <c r="H71" i="2"/>
  <c r="C41" i="10" l="1"/>
  <c r="C42" i="10"/>
  <c r="C44" i="10" s="1"/>
  <c r="C46" i="10" s="1"/>
</calcChain>
</file>

<file path=xl/sharedStrings.xml><?xml version="1.0" encoding="utf-8"?>
<sst xmlns="http://schemas.openxmlformats.org/spreadsheetml/2006/main" count="298" uniqueCount="149">
  <si>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</si>
  <si>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</si>
  <si>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</si>
  <si>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</si>
  <si>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</si>
  <si>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</si>
  <si>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</si>
  <si>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</si>
  <si>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</si>
  <si>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</si>
  <si>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</si>
  <si>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</si>
  <si>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</si>
  <si>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</si>
  <si>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</si>
  <si>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</si>
  <si>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</si>
  <si>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</si>
  <si>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</si>
  <si>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</si>
  <si>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</si>
  <si>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</si>
  <si>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</si>
  <si>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</si>
  <si>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Ограждение КТП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</si>
  <si>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</si>
  <si>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</si>
  <si>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</si>
  <si>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</si>
  <si>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</si>
  <si>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</si>
  <si>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</si>
  <si>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</si>
  <si>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</si>
  <si>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</si>
  <si>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</si>
  <si>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</si>
  <si>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</si>
  <si>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</si>
  <si>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</si>
  <si>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</si>
  <si>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</si>
  <si>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</si>
  <si>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</si>
  <si>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</si>
  <si>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</si>
  <si>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</si>
  <si>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</si>
  <si>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</si>
  <si>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</si>
  <si>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ОСР-525-09-01</t>
  </si>
  <si>
    <t>Пусконаладочные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</si>
  <si>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</si>
  <si>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</si>
  <si>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</si>
  <si>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</si>
  <si>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</si>
  <si>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</si>
  <si>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</si>
  <si>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</si>
  <si>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</si>
  <si>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</si>
  <si>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</si>
  <si>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</si>
  <si>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</si>
  <si>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</si>
  <si>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</si>
  <si>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</si>
  <si>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</si>
  <si>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</si>
  <si>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</si>
  <si>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</si>
  <si>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</si>
  <si>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</si>
  <si>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</si>
  <si>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</si>
  <si>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</si>
  <si>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</si>
  <si>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Реконструкция КТП КЯР 418/160 кВА с заменой КТП Красноярский район Самарская область</t>
  </si>
  <si>
    <t>Наименование локальных сметных расчетов (смет), затрат</t>
  </si>
  <si>
    <t>ЛС-556-1</t>
  </si>
  <si>
    <t>Итого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</si>
  <si>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</si>
  <si>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</si>
  <si>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</si>
  <si>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525-02-01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</si>
  <si>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</si>
  <si>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</si>
  <si>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</si>
  <si>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</si>
  <si>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</si>
  <si>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</si>
  <si>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</si>
  <si>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</si>
  <si>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</si>
  <si>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</si>
  <si>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</si>
  <si>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</si>
  <si>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</si>
  <si>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</si>
  <si>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</si>
  <si>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</si>
  <si>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</si>
  <si>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</si>
  <si>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</si>
  <si>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</si>
  <si>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</si>
  <si>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</si>
  <si>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</si>
  <si>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</si>
  <si>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</si>
  <si>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ОСР 525-02-01</t>
  </si>
  <si>
    <t>шт</t>
  </si>
  <si>
    <t>Монтаж (реконструкция) КТП (киоск)</t>
  </si>
  <si>
    <t>ОСР 525-09-01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</si>
  <si>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</si>
  <si>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</si>
  <si>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</si>
  <si>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</si>
  <si>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</si>
  <si>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</si>
  <si>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</si>
  <si>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</si>
  <si>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</si>
  <si>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</si>
  <si>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</si>
  <si>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</si>
  <si>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250 кВА тупиковая, напряжением 10/0,4</t>
  </si>
  <si>
    <t>10/0,4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</si>
  <si>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</si>
  <si>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</si>
  <si>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</si>
  <si>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</si>
  <si>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</si>
  <si>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</si>
  <si>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</si>
  <si>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</si>
  <si>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</si>
  <si>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</si>
  <si>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</si>
  <si>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</si>
  <si>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</si>
  <si>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</si>
  <si>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</si>
  <si>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</si>
  <si>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</si>
  <si>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КП ВЭМ №167 от 20.03.2024 п.1</t>
  </si>
  <si>
    <t>P_0431</t>
  </si>
  <si>
    <t>Реконструкция КТП 401 10/0,4/250 кВ ВЛ-10кВ Ф-4 ПС 110/10 Преображенка с заменой на КТП 10/0,4/250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</si>
</sst>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,##0.00\ _₽_-;\-* #,##0.00\ _₽_-;_-* &quot;-&quot;??\ _₽_-;_-@_-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_-* #,##0.00000_-;\-* #,##0.00000_-;_-* &quot;-&quot;??_-;_-@_-"/>
    <numFmt numFmtId="175" formatCode="_-* #,##0.00000000\ _₽_-;\-* #,##0.00000000\ _₽_-;_-* &quot;-&quot;????????\ _₽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</cellStyleXfs>
  <cellXfs count="11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3" applyFont="1" applyAlignment="1">
      <alignment horizontal="right" vertical="center"/>
    </xf>
    <xf numFmtId="0" fontId="13" fillId="0" borderId="0" xfId="3"/>
    <xf numFmtId="0" fontId="1" fillId="0" borderId="0" xfId="3" applyFont="1" applyAlignment="1">
      <alignment horizontal="left" vertical="center"/>
    </xf>
    <xf numFmtId="0" fontId="2" fillId="0" borderId="0" xfId="3" applyFont="1" applyAlignment="1">
      <alignment horizontal="center" vertical="center"/>
    </xf>
    <xf numFmtId="167" fontId="3" fillId="0" borderId="0" xfId="3" applyNumberFormat="1" applyFont="1" applyAlignment="1">
      <alignment horizontal="left" vertical="center"/>
    </xf>
    <xf numFmtId="0" fontId="15" fillId="0" borderId="1" xfId="4" applyFont="1" applyBorder="1" applyAlignment="1">
      <alignment horizontal="center" vertical="center" wrapText="1"/>
    </xf>
    <xf numFmtId="0" fontId="4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5" fillId="0" borderId="1" xfId="4" applyFont="1" applyBorder="1" applyAlignment="1">
      <alignment horizontal="left" vertical="center" wrapText="1"/>
    </xf>
    <xf numFmtId="4" fontId="15" fillId="0" borderId="1" xfId="4" applyNumberFormat="1" applyFont="1" applyBorder="1" applyAlignment="1">
      <alignment horizontal="center" vertical="center" wrapText="1"/>
    </xf>
    <xf numFmtId="49" fontId="15" fillId="0" borderId="1" xfId="4" applyNumberFormat="1" applyFont="1" applyBorder="1" applyAlignment="1">
      <alignment horizontal="center" vertical="center" wrapText="1"/>
    </xf>
    <xf numFmtId="166" fontId="15" fillId="0" borderId="1" xfId="4" applyNumberFormat="1" applyFont="1" applyBorder="1" applyAlignment="1">
      <alignment vertical="center" wrapText="1"/>
    </xf>
    <xf numFmtId="166" fontId="4" fillId="0" borderId="0" xfId="5" applyNumberFormat="1" applyFont="1" applyAlignment="1">
      <alignment vertical="center"/>
    </xf>
    <xf numFmtId="0" fontId="15" fillId="2" borderId="0" xfId="5" applyFont="1" applyFill="1" applyAlignment="1">
      <alignment horizontal="center" vertical="center" wrapText="1"/>
    </xf>
    <xf numFmtId="0" fontId="15" fillId="2" borderId="0" xfId="5" applyFont="1" applyFill="1" applyAlignment="1">
      <alignment horizontal="right" vertical="center"/>
    </xf>
    <xf numFmtId="2" fontId="13" fillId="3" borderId="0" xfId="3" applyNumberFormat="1" applyFill="1"/>
    <xf numFmtId="2" fontId="15" fillId="2" borderId="0" xfId="5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5" applyNumberFormat="1" applyFont="1" applyAlignment="1">
      <alignment vertical="center"/>
    </xf>
    <xf numFmtId="164" fontId="4" fillId="0" borderId="0" xfId="5" applyNumberFormat="1" applyFont="1" applyAlignment="1">
      <alignment vertical="center"/>
    </xf>
    <xf numFmtId="169" fontId="4" fillId="0" borderId="0" xfId="5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5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4" applyFont="1" applyFill="1" applyAlignment="1">
      <alignment horizontal="right" vertical="center"/>
    </xf>
    <xf numFmtId="164" fontId="17" fillId="0" borderId="0" xfId="4" applyNumberFormat="1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164" fontId="17" fillId="0" borderId="0" xfId="5" applyNumberFormat="1" applyFont="1" applyAlignment="1">
      <alignment vertical="center"/>
    </xf>
    <xf numFmtId="4" fontId="4" fillId="0" borderId="0" xfId="5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5" applyFont="1" applyAlignment="1">
      <alignment vertical="center"/>
    </xf>
    <xf numFmtId="173" fontId="4" fillId="0" borderId="0" xfId="5" applyNumberFormat="1" applyFont="1" applyAlignment="1">
      <alignment vertical="center"/>
    </xf>
    <xf numFmtId="0" fontId="15" fillId="0" borderId="0" xfId="4" applyFont="1" applyAlignment="1">
      <alignment horizontal="left" vertical="center"/>
    </xf>
    <xf numFmtId="171" fontId="4" fillId="0" borderId="0" xfId="5" applyNumberFormat="1" applyFont="1" applyAlignment="1">
      <alignment vertical="center"/>
    </xf>
    <xf numFmtId="174" fontId="15" fillId="0" borderId="1" xfId="1" applyNumberFormat="1" applyFont="1" applyFill="1" applyBorder="1" applyAlignment="1">
      <alignment vertical="center" wrapText="1"/>
    </xf>
    <xf numFmtId="174" fontId="15" fillId="0" borderId="1" xfId="1" applyNumberFormat="1" applyFont="1" applyFill="1" applyBorder="1" applyAlignment="1">
      <alignment horizontal="center" vertical="center" wrapText="1"/>
    </xf>
    <xf numFmtId="174" fontId="16" fillId="0" borderId="1" xfId="1" applyNumberFormat="1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>
      <alignment vertical="center" wrapText="1"/>
    </xf>
    <xf numFmtId="0" fontId="16" fillId="0" borderId="4" xfId="4" applyFont="1" applyBorder="1" applyAlignment="1">
      <alignment horizontal="center" vertical="center" wrapText="1"/>
    </xf>
    <xf numFmtId="0" fontId="16" fillId="0" borderId="5" xfId="4" applyFont="1" applyBorder="1" applyAlignment="1">
      <alignment horizontal="center" vertical="center" wrapText="1"/>
    </xf>
    <xf numFmtId="0" fontId="16" fillId="0" borderId="6" xfId="4" applyFont="1" applyBorder="1" applyAlignment="1">
      <alignment horizontal="center" vertical="center" wrapText="1"/>
    </xf>
    <xf numFmtId="0" fontId="3" fillId="0" borderId="0" xfId="3" applyFont="1" applyAlignment="1">
      <alignment horizontal="center" vertical="center"/>
    </xf>
    <xf numFmtId="0" fontId="8" fillId="0" borderId="2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/>
    </xf>
    <xf numFmtId="0" fontId="1" fillId="0" borderId="2" xfId="3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4" fillId="0" borderId="0" xfId="5" applyNumberFormat="1" applyFont="1" applyAlignment="1">
      <alignment vertical="center"/>
    </xf>
    <xf numFmtId="164" fontId="13" fillId="0" borderId="0" xfId="3" applyNumberFormat="1"/>
  </cellXfs>
  <cellStyles count="6">
    <cellStyle name="Normal" xfId="4" xr:uid="{C83E3C3E-2F55-4EC8-B4A1-1B4095EB7BCF}"/>
    <cellStyle name="Обычный" xfId="0" builtinId="0"/>
    <cellStyle name="Обычный 2" xfId="3" xr:uid="{AD856CAA-4BF7-4C71-BA8C-6015B7AFD6BD}"/>
    <cellStyle name="Обычный 2 2" xfId="5" xr:uid="{069DA78A-517E-4A0A-8B70-89277F812B66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DDE32-6C39-436D-917E-D8712F91B9E1}">
  <dimension ref="A1:I49"/>
  <sheetViews>
    <sheetView tabSelected="1" topLeftCell="A28" zoomScale="90" zoomScaleNormal="90" workbookViewId="0">
      <selection activeCell="E28" sqref="E28"/>
    </sheetView>
  </sheetViews>
  <sheetFormatPr defaultColWidth="10" defaultRowHeight="15" x14ac:dyDescent="0.25"/>
  <cols>
    <col min="1" max="1" width="10.85546875" style="50" customWidth="1"/>
    <col min="2" max="2" width="101.42578125" style="50" customWidth="1"/>
    <col min="3" max="3" width="35" style="50" customWidth="1"/>
    <col min="4" max="4" width="13.7109375" style="50" customWidth="1"/>
    <col min="5" max="5" width="10.7109375" style="50" bestFit="1" customWidth="1"/>
    <col min="6" max="6" width="19.5703125" style="50" bestFit="1" customWidth="1"/>
    <col min="7" max="7" width="16" style="50" bestFit="1" customWidth="1"/>
    <col min="8" max="8" width="10" style="50"/>
    <col min="9" max="9" width="15.42578125" style="50" customWidth="1"/>
    <col min="10" max="16384" width="10" style="50"/>
  </cols>
  <sheetData>
    <row r="1" spans="1:3" ht="15.75" customHeight="1" x14ac:dyDescent="0.25">
      <c r="A1" s="49"/>
      <c r="B1" s="49"/>
      <c r="C1" s="49"/>
    </row>
    <row r="2" spans="1:3" ht="15.75" customHeight="1" x14ac:dyDescent="0.25">
      <c r="A2" s="51"/>
      <c r="B2" s="51"/>
      <c r="C2" s="51"/>
    </row>
    <row r="3" spans="1:3" ht="15.75" customHeight="1" x14ac:dyDescent="0.25">
      <c r="A3" s="52"/>
      <c r="B3" s="52"/>
      <c r="C3" s="52"/>
    </row>
    <row r="4" spans="1:3" ht="15.75" customHeight="1" x14ac:dyDescent="0.25">
      <c r="A4" s="51"/>
      <c r="B4" s="51"/>
      <c r="C4" s="51"/>
    </row>
    <row r="5" spans="1:3" ht="15.75" customHeight="1" x14ac:dyDescent="0.25">
      <c r="A5" s="51"/>
      <c r="B5" s="51"/>
      <c r="C5" s="51"/>
    </row>
    <row r="6" spans="1:3" ht="15.75" customHeight="1" x14ac:dyDescent="0.25">
      <c r="A6" s="51"/>
      <c r="B6" s="51"/>
      <c r="C6" s="53"/>
    </row>
    <row r="7" spans="1:3" ht="15.75" customHeight="1" x14ac:dyDescent="0.25">
      <c r="A7" s="51"/>
      <c r="B7" s="51"/>
      <c r="C7" s="51"/>
    </row>
    <row r="8" spans="1:3" ht="15.75" customHeight="1" x14ac:dyDescent="0.25">
      <c r="A8" s="52"/>
      <c r="B8" s="52"/>
      <c r="C8" s="52"/>
    </row>
    <row r="9" spans="1:3" ht="15.75" customHeight="1" x14ac:dyDescent="0.25">
      <c r="A9" s="51"/>
      <c r="B9" s="51"/>
      <c r="C9" s="51"/>
    </row>
    <row r="10" spans="1:3" ht="15.75" customHeight="1" x14ac:dyDescent="0.25">
      <c r="A10" s="51"/>
      <c r="B10" s="51"/>
      <c r="C10" s="51"/>
    </row>
    <row r="11" spans="1:3" ht="15.75" customHeight="1" x14ac:dyDescent="0.25">
      <c r="A11" s="51"/>
      <c r="B11" s="51"/>
      <c r="C11" s="51"/>
    </row>
    <row r="12" spans="1:3" ht="15.75" customHeight="1" x14ac:dyDescent="0.25">
      <c r="A12" s="93" t="s">
        <v>0</v>
      </c>
      <c r="B12" s="93"/>
      <c r="C12" s="93"/>
    </row>
    <row r="13" spans="1:3" ht="15.75" customHeight="1" x14ac:dyDescent="0.25">
      <c r="A13" s="51"/>
      <c r="B13" s="51"/>
      <c r="C13" s="51"/>
    </row>
    <row r="14" spans="1:3" ht="15.75" customHeight="1" x14ac:dyDescent="0.25">
      <c r="A14" s="51"/>
      <c r="B14" s="51"/>
      <c r="C14" s="51"/>
    </row>
    <row r="15" spans="1:3" ht="15.75" customHeight="1" x14ac:dyDescent="0.25">
      <c r="A15" s="51"/>
      <c r="B15" s="51"/>
      <c r="C15" s="51"/>
    </row>
    <row r="16" spans="1:3" ht="20.25" customHeight="1" x14ac:dyDescent="0.25">
      <c r="A16" s="94" t="s">
        <v>147</v>
      </c>
      <c r="B16" s="94"/>
      <c r="C16" s="94"/>
    </row>
    <row r="17" spans="1:9" ht="15.75" customHeight="1" x14ac:dyDescent="0.25">
      <c r="A17" s="95" t="s">
        <v>1</v>
      </c>
      <c r="B17" s="95"/>
      <c r="C17" s="95"/>
    </row>
    <row r="18" spans="1:9" ht="15.75" customHeight="1" x14ac:dyDescent="0.25">
      <c r="A18" s="51"/>
      <c r="B18" s="51"/>
      <c r="C18" s="51"/>
    </row>
    <row r="19" spans="1:9" ht="72" customHeight="1" x14ac:dyDescent="0.25">
      <c r="A19" s="96" t="s">
        <v>148</v>
      </c>
      <c r="B19" s="96"/>
      <c r="C19" s="96"/>
    </row>
    <row r="20" spans="1:9" ht="15.75" customHeight="1" x14ac:dyDescent="0.25">
      <c r="A20" s="95" t="s">
        <v>2</v>
      </c>
      <c r="B20" s="95"/>
      <c r="C20" s="95"/>
    </row>
    <row r="21" spans="1:9" ht="15.75" customHeight="1" x14ac:dyDescent="0.25">
      <c r="A21" s="51"/>
      <c r="B21" s="51"/>
      <c r="C21" s="51"/>
    </row>
    <row r="22" spans="1:9" ht="15.75" customHeight="1" x14ac:dyDescent="0.25">
      <c r="A22" s="51"/>
      <c r="B22" s="51"/>
      <c r="C22" s="51"/>
    </row>
    <row r="23" spans="1:9" ht="47.25" customHeight="1" x14ac:dyDescent="0.25">
      <c r="A23" s="54" t="s">
        <v>3</v>
      </c>
      <c r="B23" s="54" t="s">
        <v>4</v>
      </c>
      <c r="C23" s="54" t="s">
        <v>129</v>
      </c>
      <c r="D23" s="55"/>
      <c r="E23" s="55"/>
      <c r="F23" s="55"/>
      <c r="G23" s="56"/>
      <c r="H23" s="56"/>
      <c r="I23" s="56"/>
    </row>
    <row r="24" spans="1:9" ht="15.75" customHeight="1" x14ac:dyDescent="0.25">
      <c r="A24" s="54">
        <v>1</v>
      </c>
      <c r="B24" s="54">
        <v>2</v>
      </c>
      <c r="C24" s="54">
        <v>3</v>
      </c>
      <c r="D24" s="55"/>
      <c r="E24" s="55"/>
      <c r="F24" s="55"/>
      <c r="G24" s="56"/>
      <c r="H24" s="56"/>
      <c r="I24" s="56"/>
    </row>
    <row r="25" spans="1:9" ht="15.75" customHeight="1" x14ac:dyDescent="0.25">
      <c r="A25" s="90" t="s">
        <v>130</v>
      </c>
      <c r="B25" s="91"/>
      <c r="C25" s="92"/>
      <c r="D25" s="55"/>
      <c r="E25" s="55"/>
      <c r="F25" s="55"/>
      <c r="G25" s="56"/>
      <c r="H25" s="56"/>
      <c r="I25" s="56"/>
    </row>
    <row r="26" spans="1:9" ht="15.75" customHeight="1" x14ac:dyDescent="0.25">
      <c r="A26" s="54">
        <v>1</v>
      </c>
      <c r="B26" s="57" t="s">
        <v>131</v>
      </c>
      <c r="C26" s="58"/>
      <c r="D26" s="55"/>
      <c r="E26" s="55"/>
      <c r="F26" s="55"/>
      <c r="G26" s="56"/>
      <c r="H26" s="56" t="s">
        <v>132</v>
      </c>
      <c r="I26" s="56"/>
    </row>
    <row r="27" spans="1:9" ht="15.75" customHeight="1" x14ac:dyDescent="0.25">
      <c r="A27" s="59" t="s">
        <v>5</v>
      </c>
      <c r="B27" s="57" t="s">
        <v>133</v>
      </c>
      <c r="C27" s="60">
        <v>0</v>
      </c>
      <c r="D27" s="61"/>
      <c r="E27" s="61"/>
      <c r="F27" s="61"/>
      <c r="G27" s="62" t="s">
        <v>134</v>
      </c>
      <c r="H27" s="62" t="s">
        <v>135</v>
      </c>
      <c r="I27" s="62" t="s">
        <v>136</v>
      </c>
    </row>
    <row r="28" spans="1:9" ht="15.75" customHeight="1" x14ac:dyDescent="0.25">
      <c r="A28" s="59" t="s">
        <v>6</v>
      </c>
      <c r="B28" s="57" t="s">
        <v>137</v>
      </c>
      <c r="C28" s="60">
        <v>0</v>
      </c>
      <c r="D28" s="61"/>
      <c r="E28" s="61"/>
      <c r="F28" s="61"/>
      <c r="G28" s="63">
        <v>2019</v>
      </c>
      <c r="H28" s="64">
        <v>106.826398641827</v>
      </c>
      <c r="I28" s="65"/>
    </row>
    <row r="29" spans="1:9" ht="15.75" customHeight="1" x14ac:dyDescent="0.25">
      <c r="A29" s="59" t="s">
        <v>7</v>
      </c>
      <c r="B29" s="57" t="s">
        <v>138</v>
      </c>
      <c r="C29" s="66">
        <f>ССР!G62*1.2</f>
        <v>493.68380100467999</v>
      </c>
      <c r="D29" s="61"/>
      <c r="E29" s="61"/>
      <c r="F29" s="61"/>
      <c r="G29" s="63">
        <v>2020</v>
      </c>
      <c r="H29" s="64">
        <v>105.56188522495653</v>
      </c>
      <c r="I29" s="65"/>
    </row>
    <row r="30" spans="1:9" ht="15.75" customHeight="1" x14ac:dyDescent="0.25">
      <c r="A30" s="54">
        <v>2</v>
      </c>
      <c r="B30" s="57" t="s">
        <v>8</v>
      </c>
      <c r="C30" s="66">
        <f>C27+C28+C29</f>
        <v>493.68380100467999</v>
      </c>
      <c r="D30" s="67"/>
      <c r="E30" s="68"/>
      <c r="F30" s="69"/>
      <c r="G30" s="63">
        <v>2021</v>
      </c>
      <c r="H30" s="64">
        <v>104.9354</v>
      </c>
      <c r="I30" s="65"/>
    </row>
    <row r="31" spans="1:9" ht="15.75" customHeight="1" x14ac:dyDescent="0.25">
      <c r="A31" s="59" t="s">
        <v>9</v>
      </c>
      <c r="B31" s="57" t="s">
        <v>139</v>
      </c>
      <c r="C31" s="66">
        <f>C30-ROUND(C30/1.2,5)</f>
        <v>82.280631004680004</v>
      </c>
      <c r="D31" s="61"/>
      <c r="E31" s="68"/>
      <c r="F31" s="61"/>
      <c r="G31" s="63">
        <v>2022</v>
      </c>
      <c r="H31" s="64">
        <v>114.63142733059361</v>
      </c>
      <c r="I31" s="70"/>
    </row>
    <row r="32" spans="1:9" ht="15.75" x14ac:dyDescent="0.25">
      <c r="A32" s="54">
        <v>3</v>
      </c>
      <c r="B32" s="57" t="s">
        <v>140</v>
      </c>
      <c r="C32" s="71">
        <f>C30*I37</f>
        <v>546.27814729581291</v>
      </c>
      <c r="D32" s="61"/>
      <c r="E32" s="72"/>
      <c r="F32" s="73"/>
      <c r="G32" s="74">
        <v>2023</v>
      </c>
      <c r="H32" s="64">
        <v>109.09646626082731</v>
      </c>
      <c r="I32" s="70"/>
    </row>
    <row r="33" spans="1:9" ht="15.75" x14ac:dyDescent="0.25">
      <c r="A33" s="54"/>
      <c r="B33" s="57" t="s">
        <v>141</v>
      </c>
      <c r="C33" s="66">
        <v>0.67</v>
      </c>
      <c r="D33" s="61"/>
      <c r="E33" s="72"/>
      <c r="F33" s="73"/>
      <c r="G33" s="74"/>
      <c r="H33" s="64"/>
      <c r="I33" s="70"/>
    </row>
    <row r="34" spans="1:9" ht="15.75" x14ac:dyDescent="0.25">
      <c r="A34" s="54"/>
      <c r="B34" s="57" t="s">
        <v>142</v>
      </c>
      <c r="C34" s="89">
        <f>ROUND(C32*C33,5)</f>
        <v>366.00635999999997</v>
      </c>
      <c r="D34" s="61"/>
      <c r="E34" s="72"/>
      <c r="F34" s="73"/>
      <c r="G34" s="74"/>
      <c r="H34" s="64"/>
      <c r="I34" s="70"/>
    </row>
    <row r="35" spans="1:9" ht="15.75" x14ac:dyDescent="0.25">
      <c r="A35" s="90" t="s">
        <v>143</v>
      </c>
      <c r="B35" s="91"/>
      <c r="C35" s="92"/>
      <c r="D35" s="55"/>
      <c r="E35" s="75"/>
      <c r="F35" s="76"/>
      <c r="G35" s="63">
        <v>2024</v>
      </c>
      <c r="H35" s="64">
        <v>109.11350326220534</v>
      </c>
      <c r="I35" s="70"/>
    </row>
    <row r="36" spans="1:9" ht="15.75" x14ac:dyDescent="0.25">
      <c r="A36" s="54">
        <v>1</v>
      </c>
      <c r="B36" s="57" t="s">
        <v>131</v>
      </c>
      <c r="C36" s="58"/>
      <c r="D36" s="55"/>
      <c r="E36" s="77"/>
      <c r="F36" s="78"/>
      <c r="G36" s="63">
        <v>2025</v>
      </c>
      <c r="H36" s="64">
        <v>107.81631706396419</v>
      </c>
      <c r="I36" s="79">
        <f>(H36+100)/200</f>
        <v>1.039081585319821</v>
      </c>
    </row>
    <row r="37" spans="1:9" ht="15.75" x14ac:dyDescent="0.25">
      <c r="A37" s="59" t="s">
        <v>5</v>
      </c>
      <c r="B37" s="57" t="s">
        <v>133</v>
      </c>
      <c r="C37" s="80">
        <f>ССР!D71+ССР!E71</f>
        <v>503.46895852768898</v>
      </c>
      <c r="D37" s="61"/>
      <c r="E37" s="77"/>
      <c r="F37" s="61"/>
      <c r="G37" s="63">
        <v>2026</v>
      </c>
      <c r="H37" s="64">
        <v>105.26289686896166</v>
      </c>
      <c r="I37" s="79">
        <f>(H37+100)/200*H36/100</f>
        <v>1.1065344785145874</v>
      </c>
    </row>
    <row r="38" spans="1:9" ht="15.75" x14ac:dyDescent="0.25">
      <c r="A38" s="59" t="s">
        <v>6</v>
      </c>
      <c r="B38" s="57" t="s">
        <v>137</v>
      </c>
      <c r="C38" s="80">
        <f>ССР!F71</f>
        <v>3774.1757436294565</v>
      </c>
      <c r="D38" s="61"/>
      <c r="E38" s="77"/>
      <c r="F38" s="61"/>
      <c r="G38" s="63">
        <v>2027</v>
      </c>
      <c r="H38" s="64">
        <v>104.42089798933949</v>
      </c>
      <c r="I38" s="79">
        <f>(H38+100)/200*H37/100*H36/100</f>
        <v>1.1599922999352297</v>
      </c>
    </row>
    <row r="39" spans="1:9" ht="15.75" x14ac:dyDescent="0.25">
      <c r="A39" s="59" t="s">
        <v>7</v>
      </c>
      <c r="B39" s="57" t="s">
        <v>138</v>
      </c>
      <c r="C39" s="80">
        <f>ССР!G71-'Сводка затрат '!C30</f>
        <v>109.8861291018232</v>
      </c>
      <c r="D39" s="61"/>
      <c r="E39" s="77"/>
      <c r="F39" s="61"/>
      <c r="G39" s="63">
        <v>2028</v>
      </c>
      <c r="H39" s="64">
        <v>104.42089798933949</v>
      </c>
      <c r="I39" s="79">
        <f>(H39+100)/200*H38/100*H37/100*H36/100</f>
        <v>1.2112743761995592</v>
      </c>
    </row>
    <row r="40" spans="1:9" ht="15.75" x14ac:dyDescent="0.25">
      <c r="A40" s="54">
        <v>2</v>
      </c>
      <c r="B40" s="57" t="s">
        <v>8</v>
      </c>
      <c r="C40" s="80">
        <f>C37+C38+C39</f>
        <v>4387.5308312589686</v>
      </c>
      <c r="D40" s="67"/>
      <c r="E40" s="72"/>
      <c r="F40" s="73"/>
      <c r="G40" s="63">
        <v>2029</v>
      </c>
      <c r="H40" s="64">
        <v>104.42089798933949</v>
      </c>
      <c r="I40" s="79">
        <f>(H40+100)/200*H39/100*H38/100*H37/100*H36/100</f>
        <v>1.26482358074235</v>
      </c>
    </row>
    <row r="41" spans="1:9" ht="15.75" x14ac:dyDescent="0.25">
      <c r="A41" s="59" t="s">
        <v>9</v>
      </c>
      <c r="B41" s="57" t="s">
        <v>139</v>
      </c>
      <c r="C41" s="66">
        <f>C40-ROUND(C40/1.2,5)</f>
        <v>731.25514125896871</v>
      </c>
      <c r="D41" s="61"/>
      <c r="E41" s="77"/>
      <c r="F41" s="61"/>
      <c r="G41" s="55"/>
      <c r="H41" s="55"/>
      <c r="I41" s="55"/>
    </row>
    <row r="42" spans="1:9" ht="15.75" x14ac:dyDescent="0.25">
      <c r="A42" s="54">
        <v>3</v>
      </c>
      <c r="B42" s="57" t="s">
        <v>140</v>
      </c>
      <c r="C42" s="81">
        <f>C40*I38</f>
        <v>5089.5019799888214</v>
      </c>
      <c r="D42" s="61"/>
      <c r="E42" s="72"/>
      <c r="F42" s="73"/>
      <c r="G42" s="55"/>
      <c r="H42" s="55"/>
      <c r="I42" s="55"/>
    </row>
    <row r="43" spans="1:9" ht="15.75" x14ac:dyDescent="0.25">
      <c r="A43" s="54"/>
      <c r="B43" s="57" t="s">
        <v>141</v>
      </c>
      <c r="C43" s="66">
        <f>C33</f>
        <v>0.67</v>
      </c>
      <c r="D43" s="61"/>
      <c r="E43" s="72"/>
      <c r="F43" s="73"/>
      <c r="G43" s="55"/>
      <c r="H43" s="55"/>
      <c r="I43" s="55"/>
    </row>
    <row r="44" spans="1:9" ht="15.75" x14ac:dyDescent="0.25">
      <c r="A44" s="54"/>
      <c r="B44" s="57" t="s">
        <v>142</v>
      </c>
      <c r="C44" s="86">
        <f>ROUND(C42*C43,5)</f>
        <v>3409.9663300000002</v>
      </c>
      <c r="D44" s="61"/>
      <c r="E44" s="72"/>
      <c r="F44" s="73"/>
      <c r="G44" s="55"/>
      <c r="H44" s="55"/>
      <c r="I44" s="55"/>
    </row>
    <row r="45" spans="1:9" ht="15.75" x14ac:dyDescent="0.25">
      <c r="A45" s="54"/>
      <c r="B45" s="57"/>
      <c r="C45" s="87"/>
      <c r="D45" s="61"/>
      <c r="E45" s="82"/>
      <c r="F45" s="61"/>
      <c r="G45" s="55"/>
      <c r="H45" s="55"/>
      <c r="I45" s="55"/>
    </row>
    <row r="46" spans="1:9" ht="15.75" x14ac:dyDescent="0.25">
      <c r="A46" s="54"/>
      <c r="B46" s="57" t="s">
        <v>144</v>
      </c>
      <c r="C46" s="88">
        <f>C34+C44</f>
        <v>3775.9726900000001</v>
      </c>
      <c r="D46" s="61"/>
      <c r="E46" s="72"/>
      <c r="F46" s="73"/>
      <c r="G46" s="55"/>
      <c r="H46" s="55"/>
      <c r="I46" s="83"/>
    </row>
    <row r="47" spans="1:9" ht="15.75" x14ac:dyDescent="0.25">
      <c r="A47" s="56"/>
      <c r="B47" s="56"/>
      <c r="C47" s="56"/>
      <c r="D47" s="83"/>
      <c r="E47" s="55"/>
      <c r="F47" s="78"/>
      <c r="G47" s="55"/>
      <c r="H47" s="55"/>
      <c r="I47" s="55"/>
    </row>
    <row r="48" spans="1:9" ht="15.75" x14ac:dyDescent="0.25">
      <c r="A48" s="84" t="s">
        <v>145</v>
      </c>
      <c r="B48" s="56"/>
      <c r="C48" s="56"/>
      <c r="D48" s="55"/>
      <c r="E48" s="85"/>
      <c r="F48" s="112"/>
      <c r="G48" s="68"/>
      <c r="H48" s="55"/>
      <c r="I48" s="55"/>
    </row>
    <row r="49" spans="7:7" x14ac:dyDescent="0.25">
      <c r="G49" s="113"/>
    </row>
  </sheetData>
  <mergeCells count="7">
    <mergeCell ref="A35:C35"/>
    <mergeCell ref="A12:C12"/>
    <mergeCell ref="A16:C16"/>
    <mergeCell ref="A17:C17"/>
    <mergeCell ref="A19:C19"/>
    <mergeCell ref="A20:C20"/>
    <mergeCell ref="A25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1"/>
  <sheetViews>
    <sheetView zoomScale="90" zoomScaleNormal="90" workbookViewId="0">
      <selection activeCell="C17" sqref="C17"/>
    </sheetView>
  </sheetViews>
  <sheetFormatPr defaultColWidth="8.7109375" defaultRowHeight="15.75" x14ac:dyDescent="0.25"/>
  <cols>
    <col min="1" max="1" width="10.7109375" style="5" customWidth="1"/>
    <col min="2" max="2" width="66.28515625" style="5" customWidth="1"/>
    <col min="3" max="3" width="66.7109375" style="5" customWidth="1"/>
    <col min="4" max="4" width="21.7109375" style="5" customWidth="1"/>
    <col min="5" max="5" width="21.140625" style="5" customWidth="1"/>
    <col min="6" max="6" width="23" style="5" customWidth="1"/>
    <col min="7" max="7" width="16.7109375" style="5" customWidth="1"/>
    <col min="8" max="8" width="17.42578125" style="5" customWidth="1"/>
    <col min="9" max="9" width="8.7109375" style="5"/>
  </cols>
  <sheetData>
    <row r="1" spans="1:8" x14ac:dyDescent="0.25">
      <c r="A1" s="4"/>
      <c r="B1" s="4"/>
      <c r="C1" s="4"/>
      <c r="D1" s="4"/>
      <c r="E1" s="4"/>
      <c r="F1" s="4"/>
      <c r="G1" s="4"/>
      <c r="H1" s="4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3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"/>
      <c r="B11" s="3"/>
      <c r="C11" s="33" t="s">
        <v>10</v>
      </c>
      <c r="E11" s="3"/>
      <c r="F11" s="3"/>
      <c r="G11" s="3"/>
      <c r="H11" s="3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97" t="s">
        <v>148</v>
      </c>
      <c r="B13" s="97"/>
      <c r="C13" s="97"/>
      <c r="D13" s="97"/>
      <c r="E13" s="97"/>
      <c r="F13" s="97"/>
      <c r="G13" s="97"/>
      <c r="H13" s="97"/>
    </row>
    <row r="14" spans="1:8" x14ac:dyDescent="0.25">
      <c r="A14" s="14"/>
      <c r="B14" s="14"/>
      <c r="C14" s="2" t="s">
        <v>2</v>
      </c>
      <c r="E14" s="14"/>
      <c r="F14" s="14"/>
      <c r="G14" s="14"/>
      <c r="H14" s="14"/>
    </row>
    <row r="15" spans="1:8" x14ac:dyDescent="0.25">
      <c r="A15" s="1"/>
      <c r="B15" s="1"/>
      <c r="C15" s="1"/>
      <c r="D15" s="1"/>
      <c r="E15" s="24"/>
      <c r="F15" s="1"/>
      <c r="G15" s="1"/>
      <c r="H15" s="1"/>
    </row>
    <row r="16" spans="1:8" x14ac:dyDescent="0.25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98" t="s">
        <v>3</v>
      </c>
      <c r="B18" s="98" t="s">
        <v>12</v>
      </c>
      <c r="C18" s="98" t="s">
        <v>13</v>
      </c>
      <c r="D18" s="99" t="s">
        <v>14</v>
      </c>
      <c r="E18" s="100"/>
      <c r="F18" s="100"/>
      <c r="G18" s="100"/>
      <c r="H18" s="101"/>
    </row>
    <row r="19" spans="1:8" ht="85.15" customHeight="1" x14ac:dyDescent="0.25">
      <c r="A19" s="98"/>
      <c r="B19" s="98"/>
      <c r="C19" s="98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25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899999999999999" customHeight="1" x14ac:dyDescent="0.25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25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6.899999999999999" customHeight="1" x14ac:dyDescent="0.25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899999999999999" customHeight="1" x14ac:dyDescent="0.25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x14ac:dyDescent="0.25">
      <c r="A25" s="6">
        <v>1</v>
      </c>
      <c r="B25" s="6" t="s">
        <v>23</v>
      </c>
      <c r="C25" s="32" t="s">
        <v>24</v>
      </c>
      <c r="D25" s="20">
        <v>41.20442154205</v>
      </c>
      <c r="E25" s="20">
        <v>0</v>
      </c>
      <c r="F25" s="20">
        <v>0</v>
      </c>
      <c r="G25" s="20">
        <v>0</v>
      </c>
      <c r="H25" s="20">
        <v>41.20442154205</v>
      </c>
    </row>
    <row r="26" spans="1:8" ht="31.5" x14ac:dyDescent="0.25">
      <c r="A26" s="6">
        <v>2</v>
      </c>
      <c r="B26" s="6" t="s">
        <v>25</v>
      </c>
      <c r="C26" s="32" t="s">
        <v>26</v>
      </c>
      <c r="D26" s="20">
        <v>332.56706822870001</v>
      </c>
      <c r="E26" s="20">
        <v>13.899250080810001</v>
      </c>
      <c r="F26" s="20">
        <v>3053.5402456549</v>
      </c>
      <c r="G26" s="20">
        <v>0</v>
      </c>
      <c r="H26" s="20">
        <v>3400.0065639643999</v>
      </c>
    </row>
    <row r="27" spans="1:8" ht="16.899999999999999" customHeight="1" x14ac:dyDescent="0.25">
      <c r="A27" s="6"/>
      <c r="B27" s="9"/>
      <c r="C27" s="9" t="s">
        <v>27</v>
      </c>
      <c r="D27" s="20">
        <v>373.77148977075001</v>
      </c>
      <c r="E27" s="20">
        <v>13.899250080810001</v>
      </c>
      <c r="F27" s="20">
        <v>3053.5402456549</v>
      </c>
      <c r="G27" s="20">
        <v>0</v>
      </c>
      <c r="H27" s="20">
        <v>3441.2109855065</v>
      </c>
    </row>
    <row r="28" spans="1:8" ht="16.899999999999999" customHeight="1" x14ac:dyDescent="0.25">
      <c r="A28" s="6"/>
      <c r="B28" s="9"/>
      <c r="C28" s="10" t="s">
        <v>28</v>
      </c>
      <c r="D28" s="20"/>
      <c r="E28" s="20"/>
      <c r="F28" s="20"/>
      <c r="G28" s="20"/>
      <c r="H28" s="20"/>
    </row>
    <row r="29" spans="1:8" s="14" customFormat="1" x14ac:dyDescent="0.25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899999999999999" customHeight="1" x14ac:dyDescent="0.25">
      <c r="A30" s="6"/>
      <c r="B30" s="9"/>
      <c r="C30" s="9" t="s">
        <v>29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899999999999999" customHeight="1" x14ac:dyDescent="0.25">
      <c r="A31" s="13"/>
      <c r="B31" s="9"/>
      <c r="C31" s="11" t="s">
        <v>30</v>
      </c>
      <c r="D31" s="20"/>
      <c r="E31" s="20"/>
      <c r="F31" s="20"/>
      <c r="G31" s="20"/>
      <c r="H31" s="20"/>
    </row>
    <row r="32" spans="1:8" x14ac:dyDescent="0.25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899999999999999" customHeight="1" x14ac:dyDescent="0.25">
      <c r="A33" s="6"/>
      <c r="B33" s="9"/>
      <c r="C33" s="11" t="s">
        <v>31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899999999999999" customHeight="1" x14ac:dyDescent="0.25">
      <c r="A34" s="6"/>
      <c r="B34" s="9"/>
      <c r="C34" s="10" t="s">
        <v>32</v>
      </c>
      <c r="D34" s="20"/>
      <c r="E34" s="20"/>
      <c r="F34" s="20"/>
      <c r="G34" s="20"/>
      <c r="H34" s="20"/>
    </row>
    <row r="35" spans="1:8" s="14" customFormat="1" x14ac:dyDescent="0.25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899999999999999" customHeight="1" x14ac:dyDescent="0.25">
      <c r="A36" s="6"/>
      <c r="B36" s="9"/>
      <c r="C36" s="9" t="s">
        <v>33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15" customHeight="1" x14ac:dyDescent="0.25">
      <c r="A37" s="6"/>
      <c r="B37" s="9"/>
      <c r="C37" s="10" t="s">
        <v>34</v>
      </c>
      <c r="D37" s="20"/>
      <c r="E37" s="20"/>
      <c r="F37" s="20"/>
      <c r="G37" s="20"/>
      <c r="H37" s="20"/>
    </row>
    <row r="38" spans="1:8" s="14" customFormat="1" x14ac:dyDescent="0.25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899999999999999" customHeight="1" x14ac:dyDescent="0.25">
      <c r="A39" s="6"/>
      <c r="B39" s="9"/>
      <c r="C39" s="9" t="s">
        <v>35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899999999999999" customHeight="1" x14ac:dyDescent="0.25">
      <c r="A40" s="6"/>
      <c r="B40" s="9"/>
      <c r="C40" s="10" t="s">
        <v>36</v>
      </c>
      <c r="D40" s="20"/>
      <c r="E40" s="20"/>
      <c r="F40" s="20"/>
      <c r="G40" s="20"/>
      <c r="H40" s="20"/>
    </row>
    <row r="41" spans="1:8" s="14" customFormat="1" x14ac:dyDescent="0.25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899999999999999" customHeight="1" x14ac:dyDescent="0.25">
      <c r="A42" s="6"/>
      <c r="B42" s="9"/>
      <c r="C42" s="9" t="s">
        <v>37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899999999999999" customHeight="1" x14ac:dyDescent="0.25">
      <c r="A43" s="6"/>
      <c r="B43" s="9"/>
      <c r="C43" s="9" t="s">
        <v>38</v>
      </c>
      <c r="D43" s="20">
        <v>373.77148977075001</v>
      </c>
      <c r="E43" s="20">
        <v>13.899250080810001</v>
      </c>
      <c r="F43" s="20">
        <v>3053.5402456549</v>
      </c>
      <c r="G43" s="20">
        <v>0</v>
      </c>
      <c r="H43" s="20">
        <v>3441.2109855065</v>
      </c>
    </row>
    <row r="44" spans="1:8" ht="16.899999999999999" customHeight="1" x14ac:dyDescent="0.25">
      <c r="A44" s="6"/>
      <c r="B44" s="9"/>
      <c r="C44" s="10" t="s">
        <v>39</v>
      </c>
      <c r="D44" s="20"/>
      <c r="E44" s="20"/>
      <c r="F44" s="20"/>
      <c r="G44" s="20"/>
      <c r="H44" s="20"/>
    </row>
    <row r="45" spans="1:8" ht="31.5" x14ac:dyDescent="0.25">
      <c r="A45" s="6">
        <v>3</v>
      </c>
      <c r="B45" s="6" t="s">
        <v>40</v>
      </c>
      <c r="C45" s="32" t="s">
        <v>41</v>
      </c>
      <c r="D45" s="20">
        <v>0.82408843084099004</v>
      </c>
      <c r="E45" s="20">
        <v>0</v>
      </c>
      <c r="F45" s="20">
        <v>0</v>
      </c>
      <c r="G45" s="20">
        <v>0</v>
      </c>
      <c r="H45" s="20">
        <v>0.82408843084099004</v>
      </c>
    </row>
    <row r="46" spans="1:8" ht="31.5" x14ac:dyDescent="0.25">
      <c r="A46" s="6">
        <v>4</v>
      </c>
      <c r="B46" s="6" t="s">
        <v>40</v>
      </c>
      <c r="C46" s="32" t="s">
        <v>42</v>
      </c>
      <c r="D46" s="20">
        <v>8.3141767057175002</v>
      </c>
      <c r="E46" s="20">
        <v>0.34748125202024999</v>
      </c>
      <c r="F46" s="20">
        <v>0</v>
      </c>
      <c r="G46" s="20">
        <v>0</v>
      </c>
      <c r="H46" s="20">
        <v>8.6616579577378001</v>
      </c>
    </row>
    <row r="47" spans="1:8" ht="16.899999999999999" customHeight="1" x14ac:dyDescent="0.25">
      <c r="A47" s="6"/>
      <c r="B47" s="9"/>
      <c r="C47" s="9" t="s">
        <v>43</v>
      </c>
      <c r="D47" s="20">
        <v>9.1382651365585001</v>
      </c>
      <c r="E47" s="20">
        <v>0.34748125202024999</v>
      </c>
      <c r="F47" s="20">
        <v>0</v>
      </c>
      <c r="G47" s="20">
        <v>0</v>
      </c>
      <c r="H47" s="20">
        <v>9.4857463885787006</v>
      </c>
    </row>
    <row r="48" spans="1:8" ht="16.899999999999999" customHeight="1" x14ac:dyDescent="0.25">
      <c r="A48" s="6"/>
      <c r="B48" s="9"/>
      <c r="C48" s="9" t="s">
        <v>44</v>
      </c>
      <c r="D48" s="20">
        <v>382.90975490731</v>
      </c>
      <c r="E48" s="20">
        <v>14.24673133283</v>
      </c>
      <c r="F48" s="20">
        <v>3053.5402456549</v>
      </c>
      <c r="G48" s="20">
        <v>0</v>
      </c>
      <c r="H48" s="20">
        <v>3450.6967318950001</v>
      </c>
    </row>
    <row r="49" spans="1:8" ht="16.899999999999999" customHeight="1" x14ac:dyDescent="0.25">
      <c r="A49" s="6"/>
      <c r="B49" s="9"/>
      <c r="C49" s="9" t="s">
        <v>45</v>
      </c>
      <c r="D49" s="20"/>
      <c r="E49" s="20"/>
      <c r="F49" s="20"/>
      <c r="G49" s="20"/>
      <c r="H49" s="20"/>
    </row>
    <row r="50" spans="1:8" ht="31.5" x14ac:dyDescent="0.25">
      <c r="A50" s="6">
        <v>5</v>
      </c>
      <c r="B50" s="6" t="s">
        <v>46</v>
      </c>
      <c r="C50" s="7" t="s">
        <v>47</v>
      </c>
      <c r="D50" s="20">
        <v>9.8090191592</v>
      </c>
      <c r="E50" s="20">
        <v>0.37183968778686999</v>
      </c>
      <c r="F50" s="20">
        <v>0</v>
      </c>
      <c r="G50" s="20">
        <v>0</v>
      </c>
      <c r="H50" s="20">
        <v>10.180858846987</v>
      </c>
    </row>
    <row r="51" spans="1:8" x14ac:dyDescent="0.25">
      <c r="A51" s="6">
        <v>6</v>
      </c>
      <c r="B51" s="6" t="s">
        <v>48</v>
      </c>
      <c r="C51" s="7" t="s">
        <v>49</v>
      </c>
      <c r="D51" s="20">
        <v>0</v>
      </c>
      <c r="E51" s="20">
        <v>0</v>
      </c>
      <c r="F51" s="20">
        <v>0</v>
      </c>
      <c r="G51" s="20">
        <v>0.91201866641171003</v>
      </c>
      <c r="H51" s="20">
        <v>0.91201866641171003</v>
      </c>
    </row>
    <row r="52" spans="1:8" x14ac:dyDescent="0.25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76.010000000000005</v>
      </c>
      <c r="H52" s="20">
        <v>76.010000000000005</v>
      </c>
    </row>
    <row r="53" spans="1:8" ht="16.899999999999999" customHeight="1" x14ac:dyDescent="0.25">
      <c r="A53" s="6"/>
      <c r="B53" s="9"/>
      <c r="C53" s="9" t="s">
        <v>52</v>
      </c>
      <c r="D53" s="20">
        <v>9.8090191592</v>
      </c>
      <c r="E53" s="20">
        <v>0.37183968778686999</v>
      </c>
      <c r="F53" s="20">
        <v>0</v>
      </c>
      <c r="G53" s="20">
        <v>76.922018666412001</v>
      </c>
      <c r="H53" s="20">
        <v>87.102877513398994</v>
      </c>
    </row>
    <row r="54" spans="1:8" ht="16.899999999999999" customHeight="1" x14ac:dyDescent="0.25">
      <c r="A54" s="6"/>
      <c r="B54" s="9"/>
      <c r="C54" s="9" t="s">
        <v>53</v>
      </c>
      <c r="D54" s="20">
        <v>392.71877406650998</v>
      </c>
      <c r="E54" s="20">
        <v>14.618571020617001</v>
      </c>
      <c r="F54" s="20">
        <v>3053.5402456549</v>
      </c>
      <c r="G54" s="20">
        <v>76.922018666412001</v>
      </c>
      <c r="H54" s="20">
        <v>3537.7996094084001</v>
      </c>
    </row>
    <row r="55" spans="1:8" ht="16.899999999999999" customHeight="1" x14ac:dyDescent="0.25">
      <c r="A55" s="6"/>
      <c r="B55" s="9"/>
      <c r="C55" s="9" t="s">
        <v>54</v>
      </c>
      <c r="D55" s="20"/>
      <c r="E55" s="20"/>
      <c r="F55" s="20"/>
      <c r="G55" s="20"/>
      <c r="H55" s="20"/>
    </row>
    <row r="56" spans="1:8" x14ac:dyDescent="0.25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899999999999999" customHeight="1" x14ac:dyDescent="0.25">
      <c r="A57" s="6"/>
      <c r="B57" s="9"/>
      <c r="C57" s="9" t="s">
        <v>55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899999999999999" customHeight="1" x14ac:dyDescent="0.25">
      <c r="A58" s="6"/>
      <c r="B58" s="9"/>
      <c r="C58" s="9" t="s">
        <v>56</v>
      </c>
      <c r="D58" s="20">
        <v>392.71877406650998</v>
      </c>
      <c r="E58" s="20">
        <v>14.618571020617001</v>
      </c>
      <c r="F58" s="20">
        <v>3053.5402456549</v>
      </c>
      <c r="G58" s="20">
        <v>76.922018666412001</v>
      </c>
      <c r="H58" s="20">
        <v>3537.7996094084001</v>
      </c>
    </row>
    <row r="59" spans="1:8" ht="153" customHeight="1" x14ac:dyDescent="0.25">
      <c r="A59" s="6"/>
      <c r="B59" s="9"/>
      <c r="C59" s="9" t="s">
        <v>57</v>
      </c>
      <c r="D59" s="20"/>
      <c r="E59" s="20"/>
      <c r="F59" s="20"/>
      <c r="G59" s="20"/>
      <c r="H59" s="20"/>
    </row>
    <row r="60" spans="1:8" x14ac:dyDescent="0.25">
      <c r="A60" s="6">
        <v>8</v>
      </c>
      <c r="B60" s="6" t="s">
        <v>58</v>
      </c>
      <c r="C60" s="7" t="s">
        <v>59</v>
      </c>
      <c r="D60" s="20">
        <v>0</v>
      </c>
      <c r="E60" s="20">
        <v>0</v>
      </c>
      <c r="F60" s="20">
        <v>0</v>
      </c>
      <c r="G60" s="20">
        <v>21.023167503900002</v>
      </c>
      <c r="H60" s="20">
        <v>21.023167503900002</v>
      </c>
    </row>
    <row r="61" spans="1:8" x14ac:dyDescent="0.25">
      <c r="A61" s="6">
        <v>9</v>
      </c>
      <c r="B61" s="6" t="s">
        <v>72</v>
      </c>
      <c r="C61" s="7" t="s">
        <v>73</v>
      </c>
      <c r="D61" s="20">
        <v>0</v>
      </c>
      <c r="E61" s="20">
        <v>0</v>
      </c>
      <c r="F61" s="20">
        <v>0</v>
      </c>
      <c r="G61" s="20">
        <v>390.38</v>
      </c>
      <c r="H61" s="20">
        <v>390.38</v>
      </c>
    </row>
    <row r="62" spans="1:8" ht="16.899999999999999" customHeight="1" x14ac:dyDescent="0.25">
      <c r="A62" s="6"/>
      <c r="B62" s="9"/>
      <c r="C62" s="9" t="s">
        <v>71</v>
      </c>
      <c r="D62" s="20">
        <v>0</v>
      </c>
      <c r="E62" s="20">
        <v>0</v>
      </c>
      <c r="F62" s="20">
        <v>0</v>
      </c>
      <c r="G62" s="20">
        <v>411.40316750390002</v>
      </c>
      <c r="H62" s="20">
        <v>411.40316750390002</v>
      </c>
    </row>
    <row r="63" spans="1:8" ht="16.899999999999999" customHeight="1" x14ac:dyDescent="0.25">
      <c r="A63" s="6"/>
      <c r="B63" s="9"/>
      <c r="C63" s="9" t="s">
        <v>70</v>
      </c>
      <c r="D63" s="20">
        <v>392.71877406650998</v>
      </c>
      <c r="E63" s="20">
        <v>14.618571020617001</v>
      </c>
      <c r="F63" s="20">
        <v>3053.5402456549</v>
      </c>
      <c r="G63" s="20">
        <v>488.32518617031002</v>
      </c>
      <c r="H63" s="20">
        <v>3949.2027769123001</v>
      </c>
    </row>
    <row r="64" spans="1:8" ht="16.899999999999999" customHeight="1" x14ac:dyDescent="0.25">
      <c r="A64" s="6"/>
      <c r="B64" s="9"/>
      <c r="C64" s="9" t="s">
        <v>69</v>
      </c>
      <c r="D64" s="20"/>
      <c r="E64" s="20"/>
      <c r="F64" s="20"/>
      <c r="G64" s="20"/>
      <c r="H64" s="20"/>
    </row>
    <row r="65" spans="1:8" ht="34.15" customHeight="1" x14ac:dyDescent="0.25">
      <c r="A65" s="6">
        <v>10</v>
      </c>
      <c r="B65" s="6" t="s">
        <v>68</v>
      </c>
      <c r="C65" s="7" t="s">
        <v>67</v>
      </c>
      <c r="D65" s="20">
        <f>D63 * 3%</f>
        <v>11.781563221995299</v>
      </c>
      <c r="E65" s="20">
        <f>E63 * 3%</f>
        <v>0.43855713061850998</v>
      </c>
      <c r="F65" s="20">
        <f>F63 * 3%</f>
        <v>91.606207369646995</v>
      </c>
      <c r="G65" s="20">
        <f>G63 * 3%</f>
        <v>14.6497555851093</v>
      </c>
      <c r="H65" s="20">
        <f>SUM(D65:G65)</f>
        <v>118.4760833073701</v>
      </c>
    </row>
    <row r="66" spans="1:8" ht="16.899999999999999" customHeight="1" x14ac:dyDescent="0.25">
      <c r="A66" s="6"/>
      <c r="B66" s="9"/>
      <c r="C66" s="9" t="s">
        <v>66</v>
      </c>
      <c r="D66" s="20">
        <f>D65</f>
        <v>11.781563221995299</v>
      </c>
      <c r="E66" s="20">
        <f>E65</f>
        <v>0.43855713061850998</v>
      </c>
      <c r="F66" s="20">
        <f>F65</f>
        <v>91.606207369646995</v>
      </c>
      <c r="G66" s="20">
        <f>G65</f>
        <v>14.6497555851093</v>
      </c>
      <c r="H66" s="20">
        <f>SUM(D66:G66)</f>
        <v>118.4760833073701</v>
      </c>
    </row>
    <row r="67" spans="1:8" ht="16.899999999999999" customHeight="1" x14ac:dyDescent="0.25">
      <c r="A67" s="6"/>
      <c r="B67" s="9"/>
      <c r="C67" s="9" t="s">
        <v>65</v>
      </c>
      <c r="D67" s="20">
        <f>D66 + D63</f>
        <v>404.50033728850531</v>
      </c>
      <c r="E67" s="20">
        <f>E66 + E63</f>
        <v>15.05712815123551</v>
      </c>
      <c r="F67" s="20">
        <f>F66 + F63</f>
        <v>3145.1464530245471</v>
      </c>
      <c r="G67" s="20">
        <f>G66 + G63</f>
        <v>502.97494175541931</v>
      </c>
      <c r="H67" s="20">
        <f>SUM(D67:G67)</f>
        <v>4067.6788602197075</v>
      </c>
    </row>
    <row r="68" spans="1:8" ht="16.899999999999999" customHeight="1" x14ac:dyDescent="0.25">
      <c r="A68" s="6"/>
      <c r="B68" s="9"/>
      <c r="C68" s="9" t="s">
        <v>64</v>
      </c>
      <c r="D68" s="20"/>
      <c r="E68" s="20"/>
      <c r="F68" s="20"/>
      <c r="G68" s="20"/>
      <c r="H68" s="20"/>
    </row>
    <row r="69" spans="1:8" ht="16.899999999999999" customHeight="1" x14ac:dyDescent="0.25">
      <c r="A69" s="6">
        <v>11</v>
      </c>
      <c r="B69" s="6" t="s">
        <v>63</v>
      </c>
      <c r="C69" s="7" t="s">
        <v>62</v>
      </c>
      <c r="D69" s="20">
        <f>D67 * 20%</f>
        <v>80.90006745770107</v>
      </c>
      <c r="E69" s="20">
        <f>E67 * 20%</f>
        <v>3.0114256302471021</v>
      </c>
      <c r="F69" s="20">
        <f>F67 * 20%</f>
        <v>629.02929060490942</v>
      </c>
      <c r="G69" s="20">
        <f>G67 * 20%</f>
        <v>100.59498835108387</v>
      </c>
      <c r="H69" s="20">
        <f>SUM(D69:G69)</f>
        <v>813.53577204394151</v>
      </c>
    </row>
    <row r="70" spans="1:8" ht="16.899999999999999" customHeight="1" x14ac:dyDescent="0.25">
      <c r="A70" s="6"/>
      <c r="B70" s="9"/>
      <c r="C70" s="9" t="s">
        <v>61</v>
      </c>
      <c r="D70" s="20">
        <f>D69</f>
        <v>80.90006745770107</v>
      </c>
      <c r="E70" s="20">
        <f>E69</f>
        <v>3.0114256302471021</v>
      </c>
      <c r="F70" s="20">
        <f>F69</f>
        <v>629.02929060490942</v>
      </c>
      <c r="G70" s="20">
        <f>G69</f>
        <v>100.59498835108387</v>
      </c>
      <c r="H70" s="20">
        <f>SUM(D70:G70)</f>
        <v>813.53577204394151</v>
      </c>
    </row>
    <row r="71" spans="1:8" ht="16.899999999999999" customHeight="1" x14ac:dyDescent="0.25">
      <c r="A71" s="6"/>
      <c r="B71" s="9"/>
      <c r="C71" s="9" t="s">
        <v>60</v>
      </c>
      <c r="D71" s="20">
        <f>D70 + D67</f>
        <v>485.40040474620639</v>
      </c>
      <c r="E71" s="20">
        <f>E70 + E67</f>
        <v>18.068553781482613</v>
      </c>
      <c r="F71" s="20">
        <f>F70 + F67</f>
        <v>3774.1757436294565</v>
      </c>
      <c r="G71" s="20">
        <f>G70 + G67</f>
        <v>603.56993010650319</v>
      </c>
      <c r="H71" s="20">
        <f>SUM(D71:G71)</f>
        <v>4881.214632263649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D6" sqref="D6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25">
      <c r="A2" s="1"/>
      <c r="B2" s="1" t="s">
        <v>75</v>
      </c>
      <c r="C2" s="97" t="s">
        <v>148</v>
      </c>
      <c r="D2" s="97"/>
      <c r="E2" s="97"/>
      <c r="F2" s="97"/>
      <c r="G2" s="97"/>
      <c r="H2" s="9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76</v>
      </c>
      <c r="E5" s="34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77</v>
      </c>
      <c r="C7" s="29" t="s">
        <v>78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8" t="s">
        <v>3</v>
      </c>
      <c r="B10" s="98" t="s">
        <v>12</v>
      </c>
      <c r="C10" s="98" t="s">
        <v>79</v>
      </c>
      <c r="D10" s="99" t="s">
        <v>14</v>
      </c>
      <c r="E10" s="100"/>
      <c r="F10" s="100"/>
      <c r="G10" s="100"/>
      <c r="H10" s="101"/>
      <c r="J10" s="5"/>
    </row>
    <row r="11" spans="1:14" ht="59.25" customHeight="1" x14ac:dyDescent="0.25">
      <c r="A11" s="98"/>
      <c r="B11" s="98"/>
      <c r="C11" s="98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80</v>
      </c>
      <c r="C13" s="25" t="s">
        <v>24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899999999999999" customHeight="1" x14ac:dyDescent="0.25">
      <c r="A14" s="6"/>
      <c r="B14" s="9"/>
      <c r="C14" s="9" t="s">
        <v>81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D6" sqref="D6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9.14062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25">
      <c r="A2" s="1"/>
      <c r="B2" s="1" t="s">
        <v>75</v>
      </c>
      <c r="C2" s="97" t="s">
        <v>148</v>
      </c>
      <c r="D2" s="97"/>
      <c r="E2" s="97"/>
      <c r="F2" s="97"/>
      <c r="G2" s="97"/>
      <c r="H2" s="9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82</v>
      </c>
      <c r="E5" s="34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77</v>
      </c>
      <c r="C7" s="29" t="s">
        <v>83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8" t="s">
        <v>3</v>
      </c>
      <c r="B10" s="98" t="s">
        <v>12</v>
      </c>
      <c r="C10" s="98" t="s">
        <v>79</v>
      </c>
      <c r="D10" s="99" t="s">
        <v>14</v>
      </c>
      <c r="E10" s="100"/>
      <c r="F10" s="100"/>
      <c r="G10" s="100"/>
      <c r="H10" s="101"/>
      <c r="J10" s="5"/>
    </row>
    <row r="11" spans="1:14" ht="59.25" customHeight="1" x14ac:dyDescent="0.25">
      <c r="A11" s="98"/>
      <c r="B11" s="98"/>
      <c r="C11" s="98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84</v>
      </c>
      <c r="C13" s="25" t="s">
        <v>83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899999999999999" customHeight="1" x14ac:dyDescent="0.25">
      <c r="A14" s="6"/>
      <c r="B14" s="9"/>
      <c r="C14" s="9" t="s">
        <v>81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D7" sqref="D7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25">
      <c r="A2" s="1"/>
      <c r="B2" s="1" t="s">
        <v>75</v>
      </c>
      <c r="C2" s="97" t="s">
        <v>148</v>
      </c>
      <c r="D2" s="97"/>
      <c r="E2" s="97"/>
      <c r="F2" s="97"/>
      <c r="G2" s="97"/>
      <c r="H2" s="9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85</v>
      </c>
      <c r="E5" s="34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77</v>
      </c>
      <c r="C7" s="29" t="s">
        <v>86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8" t="s">
        <v>3</v>
      </c>
      <c r="B10" s="98" t="s">
        <v>12</v>
      </c>
      <c r="C10" s="98" t="s">
        <v>79</v>
      </c>
      <c r="D10" s="99" t="s">
        <v>14</v>
      </c>
      <c r="E10" s="100"/>
      <c r="F10" s="100"/>
      <c r="G10" s="100"/>
      <c r="H10" s="101"/>
      <c r="J10" s="5"/>
    </row>
    <row r="11" spans="1:14" ht="59.25" customHeight="1" x14ac:dyDescent="0.25">
      <c r="A11" s="98"/>
      <c r="B11" s="98"/>
      <c r="C11" s="98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87</v>
      </c>
      <c r="C13" s="25" t="s">
        <v>88</v>
      </c>
      <c r="D13" s="19">
        <v>332.56706822870001</v>
      </c>
      <c r="E13" s="19">
        <v>13.899250080810001</v>
      </c>
      <c r="F13" s="19">
        <v>3053.5402456549</v>
      </c>
      <c r="G13" s="19">
        <v>0</v>
      </c>
      <c r="H13" s="19">
        <v>3400.0065639643999</v>
      </c>
      <c r="J13" s="5"/>
    </row>
    <row r="14" spans="1:14" ht="16.899999999999999" customHeight="1" x14ac:dyDescent="0.25">
      <c r="A14" s="6"/>
      <c r="B14" s="9"/>
      <c r="C14" s="9" t="s">
        <v>81</v>
      </c>
      <c r="D14" s="19">
        <v>332.56706822870001</v>
      </c>
      <c r="E14" s="19">
        <v>13.899250080810001</v>
      </c>
      <c r="F14" s="19">
        <v>3053.5402456549</v>
      </c>
      <c r="G14" s="19">
        <v>0</v>
      </c>
      <c r="H14" s="19">
        <v>3400.0065639643999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D7" sqref="D7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25">
      <c r="A2" s="1"/>
      <c r="B2" s="1" t="s">
        <v>75</v>
      </c>
      <c r="C2" s="97" t="s">
        <v>148</v>
      </c>
      <c r="D2" s="97"/>
      <c r="E2" s="97"/>
      <c r="F2" s="97"/>
      <c r="G2" s="97"/>
      <c r="H2" s="9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89</v>
      </c>
      <c r="E5" s="34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77</v>
      </c>
      <c r="C7" s="29" t="s">
        <v>51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8" t="s">
        <v>3</v>
      </c>
      <c r="B10" s="98" t="s">
        <v>12</v>
      </c>
      <c r="C10" s="98" t="s">
        <v>79</v>
      </c>
      <c r="D10" s="99" t="s">
        <v>14</v>
      </c>
      <c r="E10" s="100"/>
      <c r="F10" s="100"/>
      <c r="G10" s="100"/>
      <c r="H10" s="101"/>
      <c r="J10" s="5"/>
    </row>
    <row r="11" spans="1:14" ht="59.25" customHeight="1" x14ac:dyDescent="0.25">
      <c r="A11" s="98"/>
      <c r="B11" s="98"/>
      <c r="C11" s="98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90</v>
      </c>
      <c r="C13" s="25" t="s">
        <v>91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899999999999999" customHeight="1" x14ac:dyDescent="0.25">
      <c r="A14" s="6"/>
      <c r="B14" s="9"/>
      <c r="C14" s="9" t="s">
        <v>81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D6" sqref="D6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74</v>
      </c>
    </row>
    <row r="2" spans="1:14" ht="45.75" customHeight="1" x14ac:dyDescent="0.25">
      <c r="A2" s="1"/>
      <c r="B2" s="1" t="s">
        <v>75</v>
      </c>
      <c r="C2" s="97" t="s">
        <v>148</v>
      </c>
      <c r="D2" s="97"/>
      <c r="E2" s="97"/>
      <c r="F2" s="97"/>
      <c r="G2" s="97"/>
      <c r="H2" s="9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92</v>
      </c>
      <c r="E5" s="34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77</v>
      </c>
      <c r="C7" s="29" t="s">
        <v>73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8" t="s">
        <v>3</v>
      </c>
      <c r="B10" s="98" t="s">
        <v>12</v>
      </c>
      <c r="C10" s="98" t="s">
        <v>79</v>
      </c>
      <c r="D10" s="99" t="s">
        <v>14</v>
      </c>
      <c r="E10" s="100"/>
      <c r="F10" s="100"/>
      <c r="G10" s="100"/>
      <c r="H10" s="101"/>
      <c r="J10" s="5"/>
    </row>
    <row r="11" spans="1:14" ht="59.25" customHeight="1" x14ac:dyDescent="0.25">
      <c r="A11" s="98"/>
      <c r="B11" s="98"/>
      <c r="C11" s="98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93</v>
      </c>
      <c r="C13" s="25" t="s">
        <v>73</v>
      </c>
      <c r="D13" s="19">
        <v>0</v>
      </c>
      <c r="E13" s="19">
        <v>0</v>
      </c>
      <c r="F13" s="19">
        <v>0</v>
      </c>
      <c r="G13" s="19">
        <v>390.38</v>
      </c>
      <c r="H13" s="19">
        <v>390.38</v>
      </c>
      <c r="J13" s="5"/>
    </row>
    <row r="14" spans="1:14" ht="16.899999999999999" customHeight="1" x14ac:dyDescent="0.25">
      <c r="A14" s="6"/>
      <c r="B14" s="9"/>
      <c r="C14" s="9" t="s">
        <v>81</v>
      </c>
      <c r="D14" s="19">
        <v>0</v>
      </c>
      <c r="E14" s="19">
        <v>0</v>
      </c>
      <c r="F14" s="19">
        <v>0</v>
      </c>
      <c r="G14" s="19">
        <v>390.38</v>
      </c>
      <c r="H14" s="19">
        <v>390.38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zoomScale="75" zoomScaleNormal="87" workbookViewId="0">
      <selection activeCell="H3" sqref="H3"/>
    </sheetView>
  </sheetViews>
  <sheetFormatPr defaultColWidth="8.7109375" defaultRowHeight="18.75" x14ac:dyDescent="0.25"/>
  <cols>
    <col min="1" max="1" width="18" style="39" customWidth="1"/>
    <col min="2" max="2" width="92.7109375" style="37" customWidth="1"/>
    <col min="3" max="3" width="30" style="37" customWidth="1"/>
    <col min="4" max="4" width="15.7109375" style="38" customWidth="1"/>
    <col min="5" max="6" width="14.28515625" style="38" customWidth="1"/>
    <col min="7" max="7" width="20.140625" style="38" customWidth="1"/>
    <col min="8" max="8" width="136.28515625" style="37" customWidth="1"/>
    <col min="10" max="10" width="19.42578125" customWidth="1"/>
  </cols>
  <sheetData>
    <row r="1" spans="1:8" ht="76.150000000000006" customHeight="1" x14ac:dyDescent="0.25">
      <c r="A1" s="36" t="s">
        <v>94</v>
      </c>
      <c r="B1" s="36" t="s">
        <v>95</v>
      </c>
      <c r="C1" s="36" t="s">
        <v>96</v>
      </c>
      <c r="D1" s="36" t="s">
        <v>97</v>
      </c>
      <c r="E1" s="36" t="s">
        <v>98</v>
      </c>
      <c r="F1" s="36" t="s">
        <v>99</v>
      </c>
      <c r="G1" s="36" t="s">
        <v>100</v>
      </c>
      <c r="H1" s="36" t="s">
        <v>101</v>
      </c>
    </row>
    <row r="2" spans="1:8" x14ac:dyDescent="0.25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25.5" x14ac:dyDescent="0.25">
      <c r="A3" s="110" t="s">
        <v>78</v>
      </c>
      <c r="B3" s="104"/>
      <c r="C3" s="44"/>
      <c r="D3" s="42">
        <v>37.762898550724998</v>
      </c>
      <c r="E3" s="40"/>
      <c r="F3" s="40"/>
      <c r="G3" s="40"/>
      <c r="H3" s="47"/>
    </row>
    <row r="4" spans="1:8" x14ac:dyDescent="0.25">
      <c r="A4" s="105" t="s">
        <v>102</v>
      </c>
      <c r="B4" s="41" t="s">
        <v>103</v>
      </c>
      <c r="C4" s="44"/>
      <c r="D4" s="42">
        <v>37.762898550724998</v>
      </c>
      <c r="E4" s="40"/>
      <c r="F4" s="40"/>
      <c r="G4" s="40"/>
      <c r="H4" s="47"/>
    </row>
    <row r="5" spans="1:8" x14ac:dyDescent="0.25">
      <c r="A5" s="105"/>
      <c r="B5" s="41" t="s">
        <v>104</v>
      </c>
      <c r="C5" s="36"/>
      <c r="D5" s="42">
        <v>0</v>
      </c>
      <c r="E5" s="40"/>
      <c r="F5" s="40"/>
      <c r="G5" s="40"/>
      <c r="H5" s="46"/>
    </row>
    <row r="6" spans="1:8" x14ac:dyDescent="0.25">
      <c r="A6" s="108"/>
      <c r="B6" s="41" t="s">
        <v>105</v>
      </c>
      <c r="C6" s="36"/>
      <c r="D6" s="42">
        <v>0</v>
      </c>
      <c r="E6" s="40"/>
      <c r="F6" s="40"/>
      <c r="G6" s="40"/>
      <c r="H6" s="46"/>
    </row>
    <row r="7" spans="1:8" x14ac:dyDescent="0.25">
      <c r="A7" s="108"/>
      <c r="B7" s="41" t="s">
        <v>106</v>
      </c>
      <c r="C7" s="36"/>
      <c r="D7" s="42">
        <v>0</v>
      </c>
      <c r="E7" s="40"/>
      <c r="F7" s="40"/>
      <c r="G7" s="40"/>
      <c r="H7" s="46"/>
    </row>
    <row r="8" spans="1:8" x14ac:dyDescent="0.25">
      <c r="A8" s="106" t="s">
        <v>24</v>
      </c>
      <c r="B8" s="107"/>
      <c r="C8" s="105" t="s">
        <v>109</v>
      </c>
      <c r="D8" s="43">
        <v>37.762898550724998</v>
      </c>
      <c r="E8" s="40">
        <v>2.4000000000000001E-5</v>
      </c>
      <c r="F8" s="40" t="s">
        <v>107</v>
      </c>
      <c r="G8" s="43">
        <v>1573454.1062802</v>
      </c>
      <c r="H8" s="46"/>
    </row>
    <row r="9" spans="1:8" x14ac:dyDescent="0.25">
      <c r="A9" s="109">
        <v>1</v>
      </c>
      <c r="B9" s="41" t="s">
        <v>103</v>
      </c>
      <c r="C9" s="105"/>
      <c r="D9" s="43">
        <v>37.762898550724998</v>
      </c>
      <c r="E9" s="40"/>
      <c r="F9" s="40"/>
      <c r="G9" s="40"/>
      <c r="H9" s="108" t="s">
        <v>108</v>
      </c>
    </row>
    <row r="10" spans="1:8" x14ac:dyDescent="0.25">
      <c r="A10" s="105"/>
      <c r="B10" s="41" t="s">
        <v>104</v>
      </c>
      <c r="C10" s="105"/>
      <c r="D10" s="43">
        <v>0</v>
      </c>
      <c r="E10" s="40"/>
      <c r="F10" s="40"/>
      <c r="G10" s="40"/>
      <c r="H10" s="108"/>
    </row>
    <row r="11" spans="1:8" x14ac:dyDescent="0.25">
      <c r="A11" s="105"/>
      <c r="B11" s="41" t="s">
        <v>105</v>
      </c>
      <c r="C11" s="105"/>
      <c r="D11" s="43">
        <v>0</v>
      </c>
      <c r="E11" s="40"/>
      <c r="F11" s="40"/>
      <c r="G11" s="40"/>
      <c r="H11" s="108"/>
    </row>
    <row r="12" spans="1:8" x14ac:dyDescent="0.25">
      <c r="A12" s="105"/>
      <c r="B12" s="41" t="s">
        <v>106</v>
      </c>
      <c r="C12" s="105"/>
      <c r="D12" s="43">
        <v>0</v>
      </c>
      <c r="E12" s="40"/>
      <c r="F12" s="40"/>
      <c r="G12" s="40"/>
      <c r="H12" s="108"/>
    </row>
    <row r="13" spans="1:8" ht="25.5" x14ac:dyDescent="0.25">
      <c r="A13" s="103" t="s">
        <v>83</v>
      </c>
      <c r="B13" s="104"/>
      <c r="C13" s="36"/>
      <c r="D13" s="42">
        <v>173405.21739129999</v>
      </c>
      <c r="E13" s="40"/>
      <c r="F13" s="40"/>
      <c r="G13" s="40"/>
      <c r="H13" s="46"/>
    </row>
    <row r="14" spans="1:8" x14ac:dyDescent="0.25">
      <c r="A14" s="105" t="s">
        <v>110</v>
      </c>
      <c r="B14" s="41" t="s">
        <v>103</v>
      </c>
      <c r="C14" s="36"/>
      <c r="D14" s="42">
        <v>0</v>
      </c>
      <c r="E14" s="40"/>
      <c r="F14" s="40"/>
      <c r="G14" s="40"/>
      <c r="H14" s="46"/>
    </row>
    <row r="15" spans="1:8" x14ac:dyDescent="0.25">
      <c r="A15" s="105"/>
      <c r="B15" s="41" t="s">
        <v>104</v>
      </c>
      <c r="C15" s="36"/>
      <c r="D15" s="42">
        <v>0</v>
      </c>
      <c r="E15" s="40"/>
      <c r="F15" s="40"/>
      <c r="G15" s="40"/>
      <c r="H15" s="46"/>
    </row>
    <row r="16" spans="1:8" x14ac:dyDescent="0.25">
      <c r="A16" s="105"/>
      <c r="B16" s="41" t="s">
        <v>105</v>
      </c>
      <c r="C16" s="36"/>
      <c r="D16" s="42">
        <v>0</v>
      </c>
      <c r="E16" s="40"/>
      <c r="F16" s="40"/>
      <c r="G16" s="40"/>
      <c r="H16" s="46"/>
    </row>
    <row r="17" spans="1:8" x14ac:dyDescent="0.25">
      <c r="A17" s="105"/>
      <c r="B17" s="41" t="s">
        <v>106</v>
      </c>
      <c r="C17" s="36"/>
      <c r="D17" s="42">
        <v>173405.21739129999</v>
      </c>
      <c r="E17" s="40"/>
      <c r="F17" s="40"/>
      <c r="G17" s="40"/>
      <c r="H17" s="46"/>
    </row>
    <row r="18" spans="1:8" x14ac:dyDescent="0.25">
      <c r="A18" s="106" t="s">
        <v>83</v>
      </c>
      <c r="B18" s="107"/>
      <c r="C18" s="105" t="s">
        <v>109</v>
      </c>
      <c r="D18" s="43">
        <v>173405.21739129999</v>
      </c>
      <c r="E18" s="40">
        <v>2.4000000000000001E-5</v>
      </c>
      <c r="F18" s="40" t="s">
        <v>107</v>
      </c>
      <c r="G18" s="43">
        <v>7225217391.3043003</v>
      </c>
      <c r="H18" s="46"/>
    </row>
    <row r="19" spans="1:8" x14ac:dyDescent="0.25">
      <c r="A19" s="109">
        <v>1</v>
      </c>
      <c r="B19" s="41" t="s">
        <v>103</v>
      </c>
      <c r="C19" s="105"/>
      <c r="D19" s="43">
        <v>0</v>
      </c>
      <c r="E19" s="40"/>
      <c r="F19" s="40"/>
      <c r="G19" s="40"/>
      <c r="H19" s="108" t="s">
        <v>108</v>
      </c>
    </row>
    <row r="20" spans="1:8" x14ac:dyDescent="0.25">
      <c r="A20" s="105"/>
      <c r="B20" s="41" t="s">
        <v>104</v>
      </c>
      <c r="C20" s="105"/>
      <c r="D20" s="43">
        <v>0</v>
      </c>
      <c r="E20" s="40"/>
      <c r="F20" s="40"/>
      <c r="G20" s="40"/>
      <c r="H20" s="108"/>
    </row>
    <row r="21" spans="1:8" x14ac:dyDescent="0.25">
      <c r="A21" s="105"/>
      <c r="B21" s="41" t="s">
        <v>105</v>
      </c>
      <c r="C21" s="105"/>
      <c r="D21" s="43">
        <v>0</v>
      </c>
      <c r="E21" s="40"/>
      <c r="F21" s="40"/>
      <c r="G21" s="40"/>
      <c r="H21" s="108"/>
    </row>
    <row r="22" spans="1:8" x14ac:dyDescent="0.25">
      <c r="A22" s="105"/>
      <c r="B22" s="41" t="s">
        <v>106</v>
      </c>
      <c r="C22" s="105"/>
      <c r="D22" s="43">
        <v>173405.21739129999</v>
      </c>
      <c r="E22" s="40"/>
      <c r="F22" s="40"/>
      <c r="G22" s="40"/>
      <c r="H22" s="108"/>
    </row>
    <row r="23" spans="1:8" ht="25.5" x14ac:dyDescent="0.25">
      <c r="A23" s="103" t="s">
        <v>86</v>
      </c>
      <c r="B23" s="104"/>
      <c r="C23" s="36"/>
      <c r="D23" s="42">
        <v>3400.0065639643999</v>
      </c>
      <c r="E23" s="40"/>
      <c r="F23" s="40"/>
      <c r="G23" s="40"/>
      <c r="H23" s="46"/>
    </row>
    <row r="24" spans="1:8" x14ac:dyDescent="0.25">
      <c r="A24" s="105" t="s">
        <v>111</v>
      </c>
      <c r="B24" s="41" t="s">
        <v>103</v>
      </c>
      <c r="C24" s="36"/>
      <c r="D24" s="42">
        <v>332.56706822870001</v>
      </c>
      <c r="E24" s="40"/>
      <c r="F24" s="40"/>
      <c r="G24" s="40"/>
      <c r="H24" s="46"/>
    </row>
    <row r="25" spans="1:8" x14ac:dyDescent="0.25">
      <c r="A25" s="105"/>
      <c r="B25" s="41" t="s">
        <v>104</v>
      </c>
      <c r="C25" s="36"/>
      <c r="D25" s="42">
        <v>13.899250080810001</v>
      </c>
      <c r="E25" s="40"/>
      <c r="F25" s="40"/>
      <c r="G25" s="40"/>
      <c r="H25" s="46"/>
    </row>
    <row r="26" spans="1:8" x14ac:dyDescent="0.25">
      <c r="A26" s="105"/>
      <c r="B26" s="41" t="s">
        <v>105</v>
      </c>
      <c r="C26" s="36"/>
      <c r="D26" s="42">
        <v>3053.5402456549</v>
      </c>
      <c r="E26" s="40"/>
      <c r="F26" s="40"/>
      <c r="G26" s="40"/>
      <c r="H26" s="46"/>
    </row>
    <row r="27" spans="1:8" x14ac:dyDescent="0.25">
      <c r="A27" s="105"/>
      <c r="B27" s="41" t="s">
        <v>106</v>
      </c>
      <c r="C27" s="36"/>
      <c r="D27" s="42">
        <v>0</v>
      </c>
      <c r="E27" s="40"/>
      <c r="F27" s="40"/>
      <c r="G27" s="40"/>
      <c r="H27" s="46"/>
    </row>
    <row r="28" spans="1:8" x14ac:dyDescent="0.25">
      <c r="A28" s="106" t="s">
        <v>88</v>
      </c>
      <c r="B28" s="107"/>
      <c r="C28" s="105" t="s">
        <v>113</v>
      </c>
      <c r="D28" s="43">
        <v>3400.0065639643999</v>
      </c>
      <c r="E28" s="40">
        <v>1</v>
      </c>
      <c r="F28" s="40" t="s">
        <v>112</v>
      </c>
      <c r="G28" s="43">
        <v>3400.0065639643999</v>
      </c>
      <c r="H28" s="46"/>
    </row>
    <row r="29" spans="1:8" x14ac:dyDescent="0.25">
      <c r="A29" s="109">
        <v>1</v>
      </c>
      <c r="B29" s="41" t="s">
        <v>103</v>
      </c>
      <c r="C29" s="105"/>
      <c r="D29" s="43">
        <v>332.56706822870001</v>
      </c>
      <c r="E29" s="40"/>
      <c r="F29" s="40"/>
      <c r="G29" s="40"/>
      <c r="H29" s="108" t="s">
        <v>26</v>
      </c>
    </row>
    <row r="30" spans="1:8" x14ac:dyDescent="0.25">
      <c r="A30" s="105"/>
      <c r="B30" s="41" t="s">
        <v>104</v>
      </c>
      <c r="C30" s="105"/>
      <c r="D30" s="43">
        <v>13.899250080810001</v>
      </c>
      <c r="E30" s="40"/>
      <c r="F30" s="40"/>
      <c r="G30" s="40"/>
      <c r="H30" s="108"/>
    </row>
    <row r="31" spans="1:8" x14ac:dyDescent="0.25">
      <c r="A31" s="105"/>
      <c r="B31" s="41" t="s">
        <v>105</v>
      </c>
      <c r="C31" s="105"/>
      <c r="D31" s="43">
        <v>3053.5402456549</v>
      </c>
      <c r="E31" s="40"/>
      <c r="F31" s="40"/>
      <c r="G31" s="40"/>
      <c r="H31" s="108"/>
    </row>
    <row r="32" spans="1:8" x14ac:dyDescent="0.25">
      <c r="A32" s="105"/>
      <c r="B32" s="41" t="s">
        <v>106</v>
      </c>
      <c r="C32" s="105"/>
      <c r="D32" s="43">
        <v>0</v>
      </c>
      <c r="E32" s="40"/>
      <c r="F32" s="40"/>
      <c r="G32" s="40"/>
      <c r="H32" s="108"/>
    </row>
    <row r="33" spans="1:8" ht="25.5" x14ac:dyDescent="0.25">
      <c r="A33" s="103" t="s">
        <v>51</v>
      </c>
      <c r="B33" s="104"/>
      <c r="C33" s="36"/>
      <c r="D33" s="42">
        <v>0</v>
      </c>
      <c r="E33" s="40"/>
      <c r="F33" s="40"/>
      <c r="G33" s="40"/>
      <c r="H33" s="46"/>
    </row>
    <row r="34" spans="1:8" x14ac:dyDescent="0.25">
      <c r="A34" s="105" t="s">
        <v>114</v>
      </c>
      <c r="B34" s="41" t="s">
        <v>103</v>
      </c>
      <c r="C34" s="36"/>
      <c r="D34" s="42">
        <v>0</v>
      </c>
      <c r="E34" s="40"/>
      <c r="F34" s="40"/>
      <c r="G34" s="40"/>
      <c r="H34" s="46"/>
    </row>
    <row r="35" spans="1:8" x14ac:dyDescent="0.25">
      <c r="A35" s="105"/>
      <c r="B35" s="41" t="s">
        <v>104</v>
      </c>
      <c r="C35" s="36"/>
      <c r="D35" s="42">
        <v>0</v>
      </c>
      <c r="E35" s="40"/>
      <c r="F35" s="40"/>
      <c r="G35" s="40"/>
      <c r="H35" s="46"/>
    </row>
    <row r="36" spans="1:8" x14ac:dyDescent="0.25">
      <c r="A36" s="105"/>
      <c r="B36" s="41" t="s">
        <v>105</v>
      </c>
      <c r="C36" s="36"/>
      <c r="D36" s="42">
        <v>0</v>
      </c>
      <c r="E36" s="40"/>
      <c r="F36" s="40"/>
      <c r="G36" s="40"/>
      <c r="H36" s="46"/>
    </row>
    <row r="37" spans="1:8" x14ac:dyDescent="0.25">
      <c r="A37" s="105"/>
      <c r="B37" s="41" t="s">
        <v>106</v>
      </c>
      <c r="C37" s="36"/>
      <c r="D37" s="42">
        <v>0</v>
      </c>
      <c r="E37" s="40"/>
      <c r="F37" s="40"/>
      <c r="G37" s="40"/>
      <c r="H37" s="46"/>
    </row>
    <row r="38" spans="1:8" x14ac:dyDescent="0.25">
      <c r="A38" s="106" t="s">
        <v>91</v>
      </c>
      <c r="B38" s="107"/>
      <c r="C38" s="105" t="s">
        <v>113</v>
      </c>
      <c r="D38" s="43">
        <v>0</v>
      </c>
      <c r="E38" s="40">
        <v>1</v>
      </c>
      <c r="F38" s="40" t="s">
        <v>112</v>
      </c>
      <c r="G38" s="43">
        <v>0</v>
      </c>
      <c r="H38" s="46"/>
    </row>
    <row r="39" spans="1:8" x14ac:dyDescent="0.25">
      <c r="A39" s="109">
        <v>1</v>
      </c>
      <c r="B39" s="41" t="s">
        <v>103</v>
      </c>
      <c r="C39" s="105"/>
      <c r="D39" s="43">
        <v>0</v>
      </c>
      <c r="E39" s="40"/>
      <c r="F39" s="40"/>
      <c r="G39" s="40"/>
      <c r="H39" s="108" t="s">
        <v>26</v>
      </c>
    </row>
    <row r="40" spans="1:8" x14ac:dyDescent="0.25">
      <c r="A40" s="105"/>
      <c r="B40" s="41" t="s">
        <v>104</v>
      </c>
      <c r="C40" s="105"/>
      <c r="D40" s="43">
        <v>0</v>
      </c>
      <c r="E40" s="40"/>
      <c r="F40" s="40"/>
      <c r="G40" s="40"/>
      <c r="H40" s="108"/>
    </row>
    <row r="41" spans="1:8" x14ac:dyDescent="0.25">
      <c r="A41" s="105"/>
      <c r="B41" s="41" t="s">
        <v>105</v>
      </c>
      <c r="C41" s="105"/>
      <c r="D41" s="43">
        <v>0</v>
      </c>
      <c r="E41" s="40"/>
      <c r="F41" s="40"/>
      <c r="G41" s="40"/>
      <c r="H41" s="108"/>
    </row>
    <row r="42" spans="1:8" x14ac:dyDescent="0.25">
      <c r="A42" s="105"/>
      <c r="B42" s="41" t="s">
        <v>106</v>
      </c>
      <c r="C42" s="105"/>
      <c r="D42" s="43">
        <v>0</v>
      </c>
      <c r="E42" s="40"/>
      <c r="F42" s="40"/>
      <c r="G42" s="40"/>
      <c r="H42" s="108"/>
    </row>
    <row r="43" spans="1:8" ht="25.5" x14ac:dyDescent="0.25">
      <c r="A43" s="103" t="s">
        <v>73</v>
      </c>
      <c r="B43" s="104"/>
      <c r="C43" s="36"/>
      <c r="D43" s="42">
        <v>390.38</v>
      </c>
      <c r="E43" s="40"/>
      <c r="F43" s="40"/>
      <c r="G43" s="40"/>
      <c r="H43" s="46"/>
    </row>
    <row r="44" spans="1:8" x14ac:dyDescent="0.25">
      <c r="A44" s="105" t="s">
        <v>115</v>
      </c>
      <c r="B44" s="41" t="s">
        <v>103</v>
      </c>
      <c r="C44" s="36"/>
      <c r="D44" s="42">
        <v>0</v>
      </c>
      <c r="E44" s="40"/>
      <c r="F44" s="40"/>
      <c r="G44" s="40"/>
      <c r="H44" s="46"/>
    </row>
    <row r="45" spans="1:8" x14ac:dyDescent="0.25">
      <c r="A45" s="105"/>
      <c r="B45" s="41" t="s">
        <v>104</v>
      </c>
      <c r="C45" s="36"/>
      <c r="D45" s="42">
        <v>0</v>
      </c>
      <c r="E45" s="40"/>
      <c r="F45" s="40"/>
      <c r="G45" s="40"/>
      <c r="H45" s="46"/>
    </row>
    <row r="46" spans="1:8" x14ac:dyDescent="0.25">
      <c r="A46" s="105"/>
      <c r="B46" s="41" t="s">
        <v>105</v>
      </c>
      <c r="C46" s="36"/>
      <c r="D46" s="42">
        <v>0</v>
      </c>
      <c r="E46" s="40"/>
      <c r="F46" s="40"/>
      <c r="G46" s="40"/>
      <c r="H46" s="46"/>
    </row>
    <row r="47" spans="1:8" x14ac:dyDescent="0.25">
      <c r="A47" s="105"/>
      <c r="B47" s="41" t="s">
        <v>106</v>
      </c>
      <c r="C47" s="36"/>
      <c r="D47" s="42">
        <v>390.38</v>
      </c>
      <c r="E47" s="40"/>
      <c r="F47" s="40"/>
      <c r="G47" s="40"/>
      <c r="H47" s="46"/>
    </row>
    <row r="48" spans="1:8" x14ac:dyDescent="0.25">
      <c r="A48" s="106" t="s">
        <v>73</v>
      </c>
      <c r="B48" s="107"/>
      <c r="C48" s="105" t="s">
        <v>113</v>
      </c>
      <c r="D48" s="43">
        <v>390.38</v>
      </c>
      <c r="E48" s="40">
        <v>1</v>
      </c>
      <c r="F48" s="40" t="s">
        <v>112</v>
      </c>
      <c r="G48" s="43">
        <v>390.38</v>
      </c>
      <c r="H48" s="46"/>
    </row>
    <row r="49" spans="1:8" x14ac:dyDescent="0.25">
      <c r="A49" s="109">
        <v>1</v>
      </c>
      <c r="B49" s="41" t="s">
        <v>103</v>
      </c>
      <c r="C49" s="105"/>
      <c r="D49" s="43">
        <v>0</v>
      </c>
      <c r="E49" s="40"/>
      <c r="F49" s="40"/>
      <c r="G49" s="40"/>
      <c r="H49" s="108" t="s">
        <v>26</v>
      </c>
    </row>
    <row r="50" spans="1:8" x14ac:dyDescent="0.25">
      <c r="A50" s="105"/>
      <c r="B50" s="41" t="s">
        <v>104</v>
      </c>
      <c r="C50" s="105"/>
      <c r="D50" s="43">
        <v>0</v>
      </c>
      <c r="E50" s="40"/>
      <c r="F50" s="40"/>
      <c r="G50" s="40"/>
      <c r="H50" s="108"/>
    </row>
    <row r="51" spans="1:8" x14ac:dyDescent="0.25">
      <c r="A51" s="105"/>
      <c r="B51" s="41" t="s">
        <v>105</v>
      </c>
      <c r="C51" s="105"/>
      <c r="D51" s="43">
        <v>0</v>
      </c>
      <c r="E51" s="40"/>
      <c r="F51" s="40"/>
      <c r="G51" s="40"/>
      <c r="H51" s="108"/>
    </row>
    <row r="52" spans="1:8" x14ac:dyDescent="0.25">
      <c r="A52" s="105"/>
      <c r="B52" s="41" t="s">
        <v>106</v>
      </c>
      <c r="C52" s="105"/>
      <c r="D52" s="43">
        <v>390.38</v>
      </c>
      <c r="E52" s="40"/>
      <c r="F52" s="40"/>
      <c r="G52" s="40"/>
      <c r="H52" s="108"/>
    </row>
    <row r="53" spans="1:8" x14ac:dyDescent="0.25">
      <c r="A53" s="45"/>
      <c r="C53" s="45"/>
      <c r="D53" s="39"/>
      <c r="E53" s="39"/>
      <c r="F53" s="39"/>
      <c r="G53" s="39"/>
      <c r="H53" s="48"/>
    </row>
    <row r="55" spans="1:8" x14ac:dyDescent="0.25">
      <c r="A55" s="102" t="s">
        <v>116</v>
      </c>
      <c r="B55" s="102"/>
      <c r="C55" s="102"/>
      <c r="D55" s="102"/>
      <c r="E55" s="102"/>
      <c r="F55" s="102"/>
      <c r="G55" s="102"/>
      <c r="H55" s="102"/>
    </row>
    <row r="56" spans="1:8" x14ac:dyDescent="0.25">
      <c r="A56" s="102" t="s">
        <v>117</v>
      </c>
      <c r="B56" s="102"/>
      <c r="C56" s="102"/>
      <c r="D56" s="102"/>
      <c r="E56" s="102"/>
      <c r="F56" s="102"/>
      <c r="G56" s="102"/>
      <c r="H56" s="102"/>
    </row>
  </sheetData>
  <mergeCells count="32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A34:A37"/>
    <mergeCell ref="A38:B38"/>
    <mergeCell ref="H39:H42"/>
    <mergeCell ref="C38:C42"/>
    <mergeCell ref="A39:A42"/>
    <mergeCell ref="A55:H55"/>
    <mergeCell ref="A56:H56"/>
    <mergeCell ref="A43:B43"/>
    <mergeCell ref="A44:A47"/>
    <mergeCell ref="A48:B48"/>
    <mergeCell ref="H49:H52"/>
    <mergeCell ref="C48:C52"/>
    <mergeCell ref="A49:A5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activeCell="H9" sqref="H9"/>
    </sheetView>
  </sheetViews>
  <sheetFormatPr defaultColWidth="9.140625" defaultRowHeight="15" x14ac:dyDescent="0.25"/>
  <cols>
    <col min="1" max="1" width="60.42578125" style="16" customWidth="1"/>
    <col min="2" max="3" width="13.7109375" style="16" customWidth="1"/>
    <col min="4" max="4" width="17.140625" style="16" customWidth="1"/>
    <col min="5" max="5" width="15" style="16" customWidth="1"/>
    <col min="6" max="6" width="31" style="16" customWidth="1"/>
    <col min="7" max="7" width="25.7109375" style="16" customWidth="1"/>
    <col min="8" max="8" width="35" style="16" customWidth="1"/>
    <col min="9" max="9" width="9.140625" style="16"/>
  </cols>
  <sheetData>
    <row r="1" spans="1:8" x14ac:dyDescent="0.25">
      <c r="A1" s="111" t="s">
        <v>118</v>
      </c>
      <c r="B1" s="111"/>
      <c r="C1" s="111"/>
      <c r="D1" s="111"/>
      <c r="E1" s="111"/>
      <c r="F1" s="111"/>
      <c r="G1" s="111"/>
      <c r="H1" s="111"/>
    </row>
    <row r="3" spans="1:8" ht="44.25" customHeight="1" x14ac:dyDescent="0.25">
      <c r="A3" s="6" t="s">
        <v>119</v>
      </c>
      <c r="B3" s="6" t="s">
        <v>120</v>
      </c>
      <c r="C3" s="6" t="s">
        <v>121</v>
      </c>
      <c r="D3" s="6" t="s">
        <v>122</v>
      </c>
      <c r="E3" s="6" t="s">
        <v>123</v>
      </c>
      <c r="F3" s="6" t="s">
        <v>124</v>
      </c>
      <c r="G3" s="6" t="s">
        <v>125</v>
      </c>
      <c r="H3" s="6" t="s">
        <v>126</v>
      </c>
    </row>
    <row r="4" spans="1:8" ht="39" customHeight="1" x14ac:dyDescent="0.25">
      <c r="A4" s="25" t="s">
        <v>127</v>
      </c>
      <c r="B4" s="26" t="s">
        <v>112</v>
      </c>
      <c r="C4" s="27">
        <v>1</v>
      </c>
      <c r="D4" s="27">
        <v>3053.5353739730999</v>
      </c>
      <c r="E4" s="26" t="s">
        <v>128</v>
      </c>
      <c r="F4" s="26"/>
      <c r="G4" s="27">
        <v>3053.5353739730999</v>
      </c>
      <c r="H4" s="28" t="s">
        <v>146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 </vt:lpstr>
      <vt:lpstr>ССР</vt:lpstr>
      <vt:lpstr>ОСР 556-02-01</vt:lpstr>
      <vt:lpstr>ОСР 556-12-01</vt:lpstr>
      <vt:lpstr>ОСР 525-02-01</vt:lpstr>
      <vt:lpstr>ОСР 525-09-01</vt:lpstr>
      <vt:lpstr>ОСР 525-12-01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Evgeniy Diachkov</cp:lastModifiedBy>
  <dcterms:created xsi:type="dcterms:W3CDTF">2021-08-10T06:39:51Z</dcterms:created>
  <dcterms:modified xsi:type="dcterms:W3CDTF">2025-10-21T20:04:00Z</dcterms:modified>
  <cp:category/>
</cp:coreProperties>
</file>